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0" i="3" l="1"/>
  <c r="K29" i="3"/>
  <c r="K24" i="3"/>
  <c r="K14" i="3"/>
  <c r="K12" i="3"/>
  <c r="K32" i="3" l="1"/>
  <c r="K31" i="3"/>
  <c r="K28" i="3"/>
  <c r="K26" i="3"/>
  <c r="K25" i="3"/>
  <c r="K21" i="3"/>
  <c r="K20" i="3"/>
  <c r="K19" i="3"/>
  <c r="K18" i="3"/>
  <c r="K17" i="3"/>
  <c r="K16" i="3"/>
  <c r="K13" i="3"/>
  <c r="J9" i="3"/>
  <c r="K5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<sst xmlns="http://schemas.openxmlformats.org/spreadsheetml/2006/main" count="260" uniqueCount="106">
  <si>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</si>
  <si>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</si>
  <si>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</si>
  <si>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</si>
  <si>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</si>
  <si>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</si>
  <si>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</si>
  <si>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</si>
  <si>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</si>
  <si>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</si>
  <si>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</si>
  <si>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</si>
  <si>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</si>
  <si>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</si>
  <si>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</si>
  <si>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</si>
  <si>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</si>
  <si>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</si>
  <si>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</si>
  <si>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</si>
  <si>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</si>
  <si>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</si>
  <si>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</si>
  <si>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</si>
  <si>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</si>
  <si>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</si>
  <si>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</si>
  <si>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</si>
  <si>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</si>
  <si>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</si>
  <si>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</si>
  <si>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</si>
  <si>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</si>
  <si>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</si>
  <si>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</si>
  <si>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</si>
  <si>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</si>
  <si>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</si>
  <si>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</si>
  <si>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</si>
  <si>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</si>
  <si>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</si>
  <si>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</si>
  <si>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</si>
  <si>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</si>
  <si>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</si>
  <si>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</si>
  <si>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</si>
  <si>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</si>
  <si>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</si>
  <si>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</si>
  <si>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</si>
  <si>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</si>
  <si>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</si>
  <si>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</si>
  <si>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</si>
  <si>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</si>
  <si>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</si>
  <si>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</si>
  <si>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</si>
  <si>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</si>
  <si>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</si>
  <si>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</si>
  <si>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</si>
  <si>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</si>
  <si>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</si>
  <si>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</si>
  <si>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</si>
  <si>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</si>
  <si>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</si>
  <si>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</si>
  <si>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</si>
  <si>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</si>
  <si>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</si>
  <si>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</si>
  <si>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</si>
  <si>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</si>
  <si>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</si>
  <si>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</si>
  <si>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</si>
  <si>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</si>
  <si>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</si>
  <si>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</si>
  <si>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IV квартал 2022 г.</t>
  </si>
  <si>
    <r>
      <t xml:space="preserve"> текущая загрузка подстанции (данные контрольных замеров, зимний режимный день 21.12.2022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</si>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</sst>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3" t="s">
        <v>50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93.75" customHeight="1" x14ac:dyDescent="0.25">
      <c r="A2" s="74" t="s">
        <v>0</v>
      </c>
      <c r="B2" s="71" t="s">
        <v>1</v>
      </c>
      <c r="C2" s="71" t="s">
        <v>6</v>
      </c>
      <c r="D2" s="71" t="s">
        <v>7</v>
      </c>
      <c r="E2" s="71"/>
      <c r="F2" s="71" t="s">
        <v>4</v>
      </c>
      <c r="G2" s="71" t="s">
        <v>35</v>
      </c>
      <c r="H2" s="71" t="s">
        <v>37</v>
      </c>
      <c r="I2" s="71" t="s">
        <v>5</v>
      </c>
      <c r="J2" s="69" t="s">
        <v>33</v>
      </c>
    </row>
    <row r="3" spans="1:10" x14ac:dyDescent="0.25">
      <c r="A3" s="75"/>
      <c r="B3" s="72"/>
      <c r="C3" s="72"/>
      <c r="D3" s="24" t="s">
        <v>2</v>
      </c>
      <c r="E3" s="24" t="s">
        <v>3</v>
      </c>
      <c r="F3" s="72"/>
      <c r="G3" s="72"/>
      <c r="H3" s="72"/>
      <c r="I3" s="72"/>
      <c r="J3" s="70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66" t="s">
        <v>34</v>
      </c>
      <c r="B32" s="67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68" t="s">
        <v>36</v>
      </c>
      <c r="B34" s="68"/>
      <c r="C34" s="68"/>
      <c r="D34" s="68"/>
      <c r="E34" s="68"/>
      <c r="F34" s="68"/>
      <c r="G34" s="68"/>
      <c r="H34" s="68"/>
      <c r="I34" s="68"/>
      <c r="J34" s="68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D2" sqref="D2:D3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4" customWidth="1"/>
    <col min="12" max="12" width="16.28515625" style="64" customWidth="1"/>
    <col min="13" max="13" width="28.42578125" style="65" customWidth="1"/>
    <col min="14" max="16384" width="9.140625" style="35"/>
  </cols>
  <sheetData>
    <row r="1" spans="1:13" ht="28.5" customHeight="1" x14ac:dyDescent="0.25">
      <c r="A1" s="77" t="s">
        <v>83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42.75" customHeight="1" x14ac:dyDescent="0.25">
      <c r="A2" s="79" t="s">
        <v>0</v>
      </c>
      <c r="B2" s="78" t="s">
        <v>71</v>
      </c>
      <c r="C2" s="84" t="s">
        <v>72</v>
      </c>
      <c r="D2" s="84" t="s">
        <v>82</v>
      </c>
      <c r="E2" s="86" t="s">
        <v>60</v>
      </c>
      <c r="F2" s="87"/>
      <c r="G2" s="78" t="s">
        <v>6</v>
      </c>
      <c r="H2" s="78" t="s">
        <v>7</v>
      </c>
      <c r="I2" s="78"/>
      <c r="J2" s="78" t="s">
        <v>84</v>
      </c>
      <c r="K2" s="78" t="s">
        <v>53</v>
      </c>
      <c r="L2" s="79" t="s">
        <v>76</v>
      </c>
      <c r="M2" s="81" t="s">
        <v>75</v>
      </c>
    </row>
    <row r="3" spans="1:13" ht="77.25" customHeight="1" x14ac:dyDescent="0.25">
      <c r="A3" s="83"/>
      <c r="B3" s="78"/>
      <c r="C3" s="85"/>
      <c r="D3" s="85"/>
      <c r="E3" s="43" t="s">
        <v>61</v>
      </c>
      <c r="F3" s="55" t="s">
        <v>62</v>
      </c>
      <c r="G3" s="78"/>
      <c r="H3" s="53" t="s">
        <v>2</v>
      </c>
      <c r="I3" s="53" t="s">
        <v>3</v>
      </c>
      <c r="J3" s="78"/>
      <c r="K3" s="78"/>
      <c r="L3" s="80"/>
      <c r="M3" s="82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3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3" t="s">
        <v>85</v>
      </c>
      <c r="G5" s="53" t="s">
        <v>51</v>
      </c>
      <c r="H5" s="53">
        <v>40</v>
      </c>
      <c r="I5" s="53">
        <v>40</v>
      </c>
      <c r="J5" s="42">
        <v>22.15</v>
      </c>
      <c r="K5" s="40">
        <f>5.04735</f>
        <v>5.0473499999999998</v>
      </c>
      <c r="L5" s="36">
        <f>SUM(J5+K5)</f>
        <v>27.19735</v>
      </c>
      <c r="M5" s="39">
        <f>H5*0.98-L5</f>
        <v>12.002650000000003</v>
      </c>
    </row>
    <row r="6" spans="1:13" s="56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14.241</v>
      </c>
      <c r="K6" s="40">
        <v>0</v>
      </c>
      <c r="L6" s="36">
        <f t="shared" ref="L6:L32" si="0">SUM(J6+K6)</f>
        <v>14.241</v>
      </c>
      <c r="M6" s="39">
        <f t="shared" ref="M6:M32" si="1">H6*0.98-L6</f>
        <v>10.259</v>
      </c>
    </row>
    <row r="7" spans="1:13" s="56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20.797000000000001</v>
      </c>
      <c r="K7" s="40">
        <v>0</v>
      </c>
      <c r="L7" s="36">
        <f t="shared" si="0"/>
        <v>20.797000000000001</v>
      </c>
      <c r="M7" s="39">
        <f t="shared" si="1"/>
        <v>3.7029999999999994</v>
      </c>
    </row>
    <row r="8" spans="1:13" s="56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8.7810000000000006</v>
      </c>
      <c r="K8" s="40">
        <v>0</v>
      </c>
      <c r="L8" s="36">
        <f t="shared" si="0"/>
        <v>8.7810000000000006</v>
      </c>
      <c r="M8" s="39">
        <f t="shared" si="1"/>
        <v>6.8989999999999991</v>
      </c>
    </row>
    <row r="9" spans="1:13" ht="70.5" customHeight="1" x14ac:dyDescent="0.25">
      <c r="A9" s="53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3" t="s">
        <v>25</v>
      </c>
      <c r="H9" s="53">
        <v>40</v>
      </c>
      <c r="I9" s="53">
        <v>40</v>
      </c>
      <c r="J9" s="42">
        <f>3.023+4.95</f>
        <v>7.9730000000000008</v>
      </c>
      <c r="K9" s="40">
        <v>0</v>
      </c>
      <c r="L9" s="36">
        <f t="shared" si="0"/>
        <v>7.9730000000000008</v>
      </c>
      <c r="M9" s="39">
        <f t="shared" si="1"/>
        <v>31.227000000000004</v>
      </c>
    </row>
    <row r="10" spans="1:13" ht="68.25" customHeight="1" x14ac:dyDescent="0.25">
      <c r="A10" s="53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3" t="s">
        <v>26</v>
      </c>
      <c r="H10" s="53">
        <v>10</v>
      </c>
      <c r="I10" s="53">
        <v>10</v>
      </c>
      <c r="J10" s="42">
        <v>1.9930000000000001</v>
      </c>
      <c r="K10" s="40">
        <v>0</v>
      </c>
      <c r="L10" s="36">
        <f t="shared" si="0"/>
        <v>1.9930000000000001</v>
      </c>
      <c r="M10" s="39">
        <f t="shared" si="1"/>
        <v>7.8070000000000004</v>
      </c>
    </row>
    <row r="11" spans="1:13" ht="45" customHeight="1" x14ac:dyDescent="0.25">
      <c r="A11" s="53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3" t="s">
        <v>24</v>
      </c>
      <c r="H11" s="53">
        <v>25</v>
      </c>
      <c r="I11" s="53">
        <v>25</v>
      </c>
      <c r="J11" s="42">
        <v>12.282</v>
      </c>
      <c r="K11" s="40">
        <v>0</v>
      </c>
      <c r="L11" s="36">
        <f t="shared" si="0"/>
        <v>12.282</v>
      </c>
      <c r="M11" s="39">
        <f t="shared" si="1"/>
        <v>12.218</v>
      </c>
    </row>
    <row r="12" spans="1:13" ht="52.5" customHeight="1" x14ac:dyDescent="0.25">
      <c r="A12" s="53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3" t="s">
        <v>25</v>
      </c>
      <c r="H12" s="53">
        <v>16</v>
      </c>
      <c r="I12" s="53">
        <v>16</v>
      </c>
      <c r="J12" s="42">
        <v>23.03</v>
      </c>
      <c r="K12" s="40">
        <f>0.279+0.616</f>
        <v>0.89500000000000002</v>
      </c>
      <c r="L12" s="36">
        <f t="shared" si="0"/>
        <v>23.925000000000001</v>
      </c>
      <c r="M12" s="39">
        <f t="shared" si="1"/>
        <v>-8.245000000000001</v>
      </c>
    </row>
    <row r="13" spans="1:13" ht="57.75" customHeight="1" x14ac:dyDescent="0.25">
      <c r="A13" s="53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3" t="s">
        <v>22</v>
      </c>
      <c r="H13" s="53">
        <v>25</v>
      </c>
      <c r="I13" s="53">
        <v>25</v>
      </c>
      <c r="J13" s="42">
        <v>4.8230000000000004</v>
      </c>
      <c r="K13" s="40">
        <f>0+0.025</f>
        <v>2.5000000000000001E-2</v>
      </c>
      <c r="L13" s="36">
        <f t="shared" si="0"/>
        <v>4.8480000000000008</v>
      </c>
      <c r="M13" s="39">
        <f t="shared" si="1"/>
        <v>19.652000000000001</v>
      </c>
    </row>
    <row r="14" spans="1:13" ht="53.25" customHeight="1" x14ac:dyDescent="0.25">
      <c r="A14" s="53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3" t="s">
        <v>26</v>
      </c>
      <c r="H14" s="53">
        <v>6.3</v>
      </c>
      <c r="I14" s="53">
        <v>6.3</v>
      </c>
      <c r="J14" s="42">
        <v>2.6640000000000001</v>
      </c>
      <c r="K14" s="40">
        <f>0+0.069</f>
        <v>6.9000000000000006E-2</v>
      </c>
      <c r="L14" s="36">
        <f t="shared" si="0"/>
        <v>2.7330000000000001</v>
      </c>
      <c r="M14" s="39">
        <f t="shared" si="1"/>
        <v>3.4409999999999994</v>
      </c>
    </row>
    <row r="15" spans="1:13" ht="42.75" customHeight="1" x14ac:dyDescent="0.25">
      <c r="A15" s="53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3" t="s">
        <v>26</v>
      </c>
      <c r="H15" s="53">
        <v>6.3</v>
      </c>
      <c r="I15" s="53">
        <v>6.3</v>
      </c>
      <c r="J15" s="42">
        <v>2.6640000000000001</v>
      </c>
      <c r="K15" s="40">
        <v>0</v>
      </c>
      <c r="L15" s="36">
        <f t="shared" si="0"/>
        <v>2.6640000000000001</v>
      </c>
      <c r="M15" s="39">
        <f t="shared" si="1"/>
        <v>3.5099999999999993</v>
      </c>
    </row>
    <row r="16" spans="1:13" ht="46.5" customHeight="1" x14ac:dyDescent="0.25">
      <c r="A16" s="53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3" t="s">
        <v>26</v>
      </c>
      <c r="H16" s="53">
        <v>2.5</v>
      </c>
      <c r="I16" s="53">
        <v>2.5</v>
      </c>
      <c r="J16" s="42">
        <v>1.6240000000000001</v>
      </c>
      <c r="K16" s="40">
        <f>0+0.03</f>
        <v>0.03</v>
      </c>
      <c r="L16" s="36">
        <f t="shared" si="0"/>
        <v>1.6540000000000001</v>
      </c>
      <c r="M16" s="39">
        <f t="shared" si="1"/>
        <v>0.79600000000000004</v>
      </c>
    </row>
    <row r="17" spans="1:13" ht="38.25" customHeight="1" x14ac:dyDescent="0.25">
      <c r="A17" s="53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3" t="s">
        <v>26</v>
      </c>
      <c r="H17" s="53">
        <v>2.5</v>
      </c>
      <c r="I17" s="53">
        <v>2.5</v>
      </c>
      <c r="J17" s="42">
        <v>1.8759999999999999</v>
      </c>
      <c r="K17" s="40">
        <f>0+0.025</f>
        <v>2.5000000000000001E-2</v>
      </c>
      <c r="L17" s="36">
        <f t="shared" si="0"/>
        <v>1.9009999999999998</v>
      </c>
      <c r="M17" s="39">
        <f t="shared" si="1"/>
        <v>0.54900000000000038</v>
      </c>
    </row>
    <row r="18" spans="1:13" ht="47.25" customHeight="1" x14ac:dyDescent="0.25">
      <c r="A18" s="53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3" t="s">
        <v>26</v>
      </c>
      <c r="H18" s="53">
        <v>1.6</v>
      </c>
      <c r="I18" s="53">
        <v>1.6</v>
      </c>
      <c r="J18" s="42">
        <v>0.89700000000000002</v>
      </c>
      <c r="K18" s="40">
        <f>0+0.002</f>
        <v>2E-3</v>
      </c>
      <c r="L18" s="36">
        <f t="shared" si="0"/>
        <v>0.89900000000000002</v>
      </c>
      <c r="M18" s="39">
        <f t="shared" si="1"/>
        <v>0.66900000000000004</v>
      </c>
    </row>
    <row r="19" spans="1:13" ht="28.5" customHeight="1" x14ac:dyDescent="0.25">
      <c r="A19" s="53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3" t="s">
        <v>26</v>
      </c>
      <c r="H19" s="53">
        <v>1.6</v>
      </c>
      <c r="I19" s="53">
        <v>1.6</v>
      </c>
      <c r="J19" s="42">
        <v>0.95499999999999996</v>
      </c>
      <c r="K19" s="40">
        <f>0+0.03</f>
        <v>0.03</v>
      </c>
      <c r="L19" s="36">
        <f t="shared" si="0"/>
        <v>0.98499999999999999</v>
      </c>
      <c r="M19" s="39">
        <f t="shared" si="1"/>
        <v>0.58300000000000007</v>
      </c>
    </row>
    <row r="20" spans="1:13" ht="44.25" customHeight="1" x14ac:dyDescent="0.25">
      <c r="A20" s="53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3" t="s">
        <v>24</v>
      </c>
      <c r="H20" s="53">
        <v>2.5</v>
      </c>
      <c r="I20" s="53" t="s">
        <v>81</v>
      </c>
      <c r="J20" s="42">
        <v>3.5000000000000003E-2</v>
      </c>
      <c r="K20" s="40">
        <f>0.061+0</f>
        <v>6.0999999999999999E-2</v>
      </c>
      <c r="L20" s="36">
        <f t="shared" si="0"/>
        <v>9.6000000000000002E-2</v>
      </c>
      <c r="M20" s="39">
        <f t="shared" si="1"/>
        <v>2.3540000000000001</v>
      </c>
    </row>
    <row r="21" spans="1:13" ht="74.25" customHeight="1" x14ac:dyDescent="0.25">
      <c r="A21" s="53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3" t="s">
        <v>22</v>
      </c>
      <c r="H21" s="53">
        <v>25</v>
      </c>
      <c r="I21" s="53">
        <v>25</v>
      </c>
      <c r="J21" s="42">
        <v>8.9969999999999999</v>
      </c>
      <c r="K21" s="40">
        <f>2.8+0</f>
        <v>2.8</v>
      </c>
      <c r="L21" s="36">
        <f t="shared" si="0"/>
        <v>11.797000000000001</v>
      </c>
      <c r="M21" s="39">
        <f t="shared" si="1"/>
        <v>12.702999999999999</v>
      </c>
    </row>
    <row r="22" spans="1:13" ht="44.25" customHeight="1" x14ac:dyDescent="0.25">
      <c r="A22" s="53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3" t="s">
        <v>22</v>
      </c>
      <c r="H22" s="53">
        <v>2.5</v>
      </c>
      <c r="I22" s="53">
        <v>2.5</v>
      </c>
      <c r="J22" s="42">
        <v>0.54</v>
      </c>
      <c r="K22" s="40">
        <v>0</v>
      </c>
      <c r="L22" s="36">
        <f t="shared" si="0"/>
        <v>0.54</v>
      </c>
      <c r="M22" s="39">
        <f t="shared" si="1"/>
        <v>1.9100000000000001</v>
      </c>
    </row>
    <row r="23" spans="1:13" ht="49.5" customHeight="1" x14ac:dyDescent="0.25">
      <c r="A23" s="53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3" t="s">
        <v>22</v>
      </c>
      <c r="H23" s="53">
        <v>6.3</v>
      </c>
      <c r="I23" s="53">
        <v>6.3</v>
      </c>
      <c r="J23" s="42">
        <v>2.766</v>
      </c>
      <c r="K23" s="40">
        <v>0</v>
      </c>
      <c r="L23" s="36">
        <f t="shared" si="0"/>
        <v>2.766</v>
      </c>
      <c r="M23" s="39">
        <f t="shared" si="1"/>
        <v>3.4079999999999995</v>
      </c>
    </row>
    <row r="24" spans="1:13" ht="43.5" customHeight="1" x14ac:dyDescent="0.25">
      <c r="A24" s="53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3" t="s">
        <v>22</v>
      </c>
      <c r="H24" s="53">
        <v>25</v>
      </c>
      <c r="I24" s="53">
        <v>25</v>
      </c>
      <c r="J24" s="42">
        <v>15.314</v>
      </c>
      <c r="K24" s="40">
        <f>2.9393+1.7495</f>
        <v>4.6887999999999996</v>
      </c>
      <c r="L24" s="36">
        <f t="shared" si="0"/>
        <v>20.002800000000001</v>
      </c>
      <c r="M24" s="39">
        <f t="shared" si="1"/>
        <v>4.4971999999999994</v>
      </c>
    </row>
    <row r="25" spans="1:13" ht="38.25" customHeight="1" x14ac:dyDescent="0.25">
      <c r="A25" s="53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3" t="s">
        <v>26</v>
      </c>
      <c r="H25" s="53">
        <v>4</v>
      </c>
      <c r="I25" s="53">
        <v>4</v>
      </c>
      <c r="J25" s="42">
        <v>2.16</v>
      </c>
      <c r="K25" s="40">
        <f>0.3054+0.192</f>
        <v>0.49740000000000001</v>
      </c>
      <c r="L25" s="36">
        <f t="shared" si="0"/>
        <v>2.6574</v>
      </c>
      <c r="M25" s="39">
        <f t="shared" si="1"/>
        <v>1.2625999999999999</v>
      </c>
    </row>
    <row r="26" spans="1:13" ht="35.25" customHeight="1" x14ac:dyDescent="0.25">
      <c r="A26" s="53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3" t="s">
        <v>27</v>
      </c>
      <c r="H26" s="53">
        <v>10</v>
      </c>
      <c r="I26" s="53">
        <v>10</v>
      </c>
      <c r="J26" s="42">
        <v>7.2</v>
      </c>
      <c r="K26" s="40">
        <f>1.645+1.1495</f>
        <v>2.7945000000000002</v>
      </c>
      <c r="L26" s="36">
        <f t="shared" si="0"/>
        <v>9.9945000000000004</v>
      </c>
      <c r="M26" s="39">
        <f t="shared" si="1"/>
        <v>-0.19449999999999967</v>
      </c>
    </row>
    <row r="27" spans="1:13" ht="39" customHeight="1" x14ac:dyDescent="0.25">
      <c r="A27" s="53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3" t="s">
        <v>27</v>
      </c>
      <c r="H27" s="53">
        <v>2.5</v>
      </c>
      <c r="I27" s="53">
        <v>2.5</v>
      </c>
      <c r="J27" s="42">
        <v>0.55200000000000005</v>
      </c>
      <c r="K27" s="40">
        <v>0</v>
      </c>
      <c r="L27" s="36">
        <f t="shared" si="0"/>
        <v>0.55200000000000005</v>
      </c>
      <c r="M27" s="39">
        <f t="shared" si="1"/>
        <v>1.8980000000000001</v>
      </c>
    </row>
    <row r="28" spans="1:13" ht="44.25" customHeight="1" x14ac:dyDescent="0.25">
      <c r="A28" s="53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3" t="s">
        <v>26</v>
      </c>
      <c r="H28" s="53">
        <v>6.3</v>
      </c>
      <c r="I28" s="53">
        <v>6.3</v>
      </c>
      <c r="J28" s="42">
        <v>0.99</v>
      </c>
      <c r="K28" s="40">
        <f>0+0.026</f>
        <v>2.5999999999999999E-2</v>
      </c>
      <c r="L28" s="36">
        <f t="shared" si="0"/>
        <v>1.016</v>
      </c>
      <c r="M28" s="39">
        <f t="shared" si="1"/>
        <v>5.1579999999999995</v>
      </c>
    </row>
    <row r="29" spans="1:13" ht="43.5" customHeight="1" x14ac:dyDescent="0.25">
      <c r="A29" s="53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3" t="s">
        <v>42</v>
      </c>
      <c r="H29" s="53">
        <v>16</v>
      </c>
      <c r="I29" s="53">
        <v>16</v>
      </c>
      <c r="J29" s="42">
        <v>4.49</v>
      </c>
      <c r="K29" s="40">
        <f>0.3318+0.17</f>
        <v>0.50180000000000002</v>
      </c>
      <c r="L29" s="36">
        <f t="shared" si="0"/>
        <v>4.9918000000000005</v>
      </c>
      <c r="M29" s="39">
        <f t="shared" si="1"/>
        <v>10.688199999999998</v>
      </c>
    </row>
    <row r="30" spans="1:13" ht="44.25" customHeight="1" x14ac:dyDescent="0.25">
      <c r="A30" s="53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3" t="s">
        <v>22</v>
      </c>
      <c r="H30" s="53">
        <v>2.5</v>
      </c>
      <c r="I30" s="53">
        <v>2.5</v>
      </c>
      <c r="J30" s="42">
        <v>0.52900000000000003</v>
      </c>
      <c r="K30" s="40">
        <f>0+0.1453</f>
        <v>0.14530000000000001</v>
      </c>
      <c r="L30" s="36">
        <f t="shared" si="0"/>
        <v>0.67430000000000001</v>
      </c>
      <c r="M30" s="39">
        <f t="shared" si="1"/>
        <v>1.7757000000000001</v>
      </c>
    </row>
    <row r="31" spans="1:13" ht="45" customHeight="1" x14ac:dyDescent="0.25">
      <c r="A31" s="53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4" t="s">
        <v>27</v>
      </c>
      <c r="H31" s="54">
        <v>6.3</v>
      </c>
      <c r="I31" s="54">
        <v>6.3</v>
      </c>
      <c r="J31" s="50">
        <v>1.1870000000000001</v>
      </c>
      <c r="K31" s="40">
        <f>0+1.4379</f>
        <v>1.4379</v>
      </c>
      <c r="L31" s="36">
        <f t="shared" si="0"/>
        <v>2.6249000000000002</v>
      </c>
      <c r="M31" s="39">
        <f t="shared" si="1"/>
        <v>3.5490999999999993</v>
      </c>
    </row>
    <row r="32" spans="1:13" ht="45" customHeight="1" x14ac:dyDescent="0.25">
      <c r="A32" s="53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3" t="s">
        <v>26</v>
      </c>
      <c r="H32" s="53">
        <v>2.5</v>
      </c>
      <c r="I32" s="53">
        <v>2.5</v>
      </c>
      <c r="J32" s="42">
        <v>0.77900000000000003</v>
      </c>
      <c r="K32" s="40">
        <f>0.519</f>
        <v>0.51900000000000002</v>
      </c>
      <c r="L32" s="36">
        <f t="shared" si="0"/>
        <v>1.298</v>
      </c>
      <c r="M32" s="39">
        <f t="shared" si="1"/>
        <v>1.1520000000000001</v>
      </c>
    </row>
    <row r="33" spans="1:13" ht="28.5" customHeight="1" x14ac:dyDescent="0.25">
      <c r="A33" s="57"/>
      <c r="B33" s="33"/>
      <c r="C33" s="33"/>
      <c r="D33" s="33"/>
      <c r="E33" s="33"/>
      <c r="F33" s="33"/>
      <c r="G33" s="57"/>
      <c r="H33" s="57"/>
      <c r="I33" s="57"/>
      <c r="J33" s="41"/>
      <c r="K33" s="58"/>
      <c r="L33" s="58"/>
      <c r="M33" s="59"/>
    </row>
    <row r="34" spans="1:13" ht="28.5" customHeight="1" x14ac:dyDescent="0.25">
      <c r="A34" s="35" t="s">
        <v>57</v>
      </c>
      <c r="B34" s="52"/>
      <c r="C34" s="52"/>
      <c r="D34" s="52"/>
      <c r="E34" s="52"/>
      <c r="F34" s="52"/>
      <c r="G34" s="52"/>
      <c r="H34" s="52"/>
      <c r="I34" s="52"/>
      <c r="J34" s="51"/>
      <c r="K34" s="52"/>
      <c r="L34" s="52"/>
      <c r="M34" s="60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61"/>
    </row>
    <row r="37" spans="1:13" s="62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63" customFormat="1" ht="60.75" customHeight="1" x14ac:dyDescent="0.25">
      <c r="A38" s="76" t="s">
        <v>79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13" ht="28.5" customHeight="1" x14ac:dyDescent="0.25"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60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2025-09-09T03:29:12Z</dcterms:modified>
</cp:coreProperties>
</file>