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Лист3!$A$4:$M$32</definedName>
    <definedName name="_xlnm.Print_Area" localSheetId="1">Лист3!$A$1:$M$39</definedName>
  </definedNames>
  <calcPr calcId="162913"/>
</workbook>
</file>

<file path=xl/calcChain.xml><?xml version="1.0" encoding="utf-8"?>
<calcChain xmlns="http://schemas.openxmlformats.org/spreadsheetml/2006/main">
  <c r="K30" i="3" l="1"/>
  <c r="K29" i="3"/>
  <c r="K24" i="3"/>
  <c r="K14" i="3"/>
  <c r="K12" i="3"/>
  <c r="K32" i="3" l="1"/>
  <c r="K31" i="3"/>
  <c r="K28" i="3"/>
  <c r="K26" i="3"/>
  <c r="K25" i="3"/>
  <c r="K21" i="3"/>
  <c r="K20" i="3"/>
  <c r="K19" i="3"/>
  <c r="K18" i="3"/>
  <c r="K17" i="3"/>
  <c r="K16" i="3"/>
  <c r="K13" i="3"/>
  <c r="J9" i="3"/>
  <c r="K5" i="3"/>
  <c r="L6" i="3" l="1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8" i="3"/>
  <c r="M28" i="3" s="1"/>
  <c r="L29" i="3"/>
  <c r="M29" i="3" s="1"/>
  <c r="L30" i="3"/>
  <c r="M30" i="3" s="1"/>
  <c r="L31" i="3"/>
  <c r="M31" i="3" s="1"/>
  <c r="L32" i="3"/>
  <c r="M32" i="3" s="1"/>
  <c r="L5" i="3"/>
  <c r="M5" i="3" s="1"/>
  <c r="L27" i="3" l="1"/>
  <c r="M27" i="3" s="1"/>
</calcChain>
</file>

<file path=xl/sharedStrings.xml><?xml version="1.0" encoding="utf-8"?>
<sst xmlns="http://schemas.openxmlformats.org/spreadsheetml/2006/main" count="260" uniqueCount="112">
  <si>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</si>
  <si>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</si>
  <si>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</si>
  <si>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</si>
  <si>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</si>
  <si>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</si>
  <si>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</si>
  <si>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</si>
  <si>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</si>
  <si>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</si>
  <si>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</si>
  <si>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</si>
  <si>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</si>
  <si>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</si>
  <si>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</si>
  <si>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</si>
  <si>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</si>
  <si>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</si>
  <si>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</si>
  <si>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</si>
  <si>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</si>
  <si>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</si>
  <si>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</si>
  <si>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</si>
  <si>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</si>
  <si>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</si>
  <si>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</si>
  <si>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</si>
  <si>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</si>
  <si>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</si>
  <si>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</si>
  <si>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</si>
  <si>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</si>
  <si>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</si>
  <si>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</si>
  <si>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</si>
  <si>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</si>
  <si>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</si>
  <si>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</si>
  <si>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</si>
  <si>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</si>
  <si>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</si>
  <si>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</si>
  <si>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</si>
  <si>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</si>
  <si>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</si>
  <si>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</si>
  <si>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</si>
  <si>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</si>
  <si>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</si>
  <si>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</si>
  <si>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</si>
  <si>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</si>
  <si>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</si>
  <si>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</si>
  <si>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</si>
  <si>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</si>
  <si>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>Примечание:</t>
  </si>
  <si>
    <t>ПС Юмас</t>
  </si>
  <si>
    <t>ПС №33 "Галактика"</t>
  </si>
  <si>
    <t>Месторасположение</t>
  </si>
  <si>
    <t>Регион</t>
  </si>
  <si>
    <t>Муниципальное образование (городской округ, муниципальный район, городское/сельское поселение, месторождение)</t>
  </si>
  <si>
    <t>АО "ЮРЭСК"</t>
  </si>
  <si>
    <t>Ханты-Мансийский автономный округ - Югра</t>
  </si>
  <si>
    <t>г. Сургут, пр-т Набережный, 27</t>
  </si>
  <si>
    <t>г. Ханты-Мансийск, ул.Строителей, 65</t>
  </si>
  <si>
    <t>г. Ханты-Мансийск, ул. Кирова, 130</t>
  </si>
  <si>
    <t>г. Ханты-Мансийск, ул. Промышленная</t>
  </si>
  <si>
    <t>Ханты-Мансийский район; г. Ханты-Мансийск восточная часть города, в районе с. Шапша</t>
  </si>
  <si>
    <t>Ханты-Мансийский район; г. Ханты-Мансийск восточная часть города, в районе д. Ярки</t>
  </si>
  <si>
    <t>Кондинский филиал АО "ЮРЭСК"</t>
  </si>
  <si>
    <t>г. Урай</t>
  </si>
  <si>
    <t>Кондинский район, пгт. Междуреченский, ул. Осенняя, д. 1А</t>
  </si>
  <si>
    <t>Кондинский район, пгт. Мортка, ул. Промышленная, 35</t>
  </si>
  <si>
    <t>Кондинский район, пгт. Кондинское , ул. Некрасова, 17А</t>
  </si>
  <si>
    <t>Кондинский район, НПС "Ильичевка"</t>
  </si>
  <si>
    <t>Кондинский район, пгт. Луговой, ул.Гагарина, 34в</t>
  </si>
  <si>
    <t>Кондинский район, п. Половинка</t>
  </si>
  <si>
    <t>Кондинский район, с. Ямки</t>
  </si>
  <si>
    <t>Кондинский район, д. Кама</t>
  </si>
  <si>
    <t>Няганский филиал АО "ЮРЭСК"</t>
  </si>
  <si>
    <t>Октябрьский район, б.н.п. Сосновый</t>
  </si>
  <si>
    <t>Октябрьский район, Приобье, в районе улиц Измаильский пер и Озерный пер.</t>
  </si>
  <si>
    <t>Октябрьский район, п. Шеркалы</t>
  </si>
  <si>
    <t>Октябрьский район, пгт. Октябрьское, ул. Сенькина, 121</t>
  </si>
  <si>
    <t>г. Нягань, ул. Свердловская, д. 1</t>
  </si>
  <si>
    <t>Администрация г. Когалым</t>
  </si>
  <si>
    <t>г. Когалым, ул. Талинская 17А</t>
  </si>
  <si>
    <t>г. Когалым, ул. Береговая 88</t>
  </si>
  <si>
    <t>г. Когалым, ул. Авиаторов 6А</t>
  </si>
  <si>
    <t>г. Когалым, ул. Лангепасская 5А</t>
  </si>
  <si>
    <t>Березовский филиал АО "ЮРЭСК"</t>
  </si>
  <si>
    <t>Березовский район, пгт. Березово</t>
  </si>
  <si>
    <t>Белоярский филиал АО "ЮРЭСК"</t>
  </si>
  <si>
    <t>Белоярский район, п. Полноват</t>
  </si>
  <si>
    <t>Когалым, ул. Дружбы Народов, 60</t>
  </si>
  <si>
    <t>Наименование подстанции</t>
  </si>
  <si>
    <t>Балансовая принадлежность</t>
  </si>
  <si>
    <t>1 - в графе 4 указывается наименования структурной единицы АО "ЮРЭСК";</t>
  </si>
  <si>
    <t>2 - в графе 10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</si>
  <si>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r>
      <t>резерв/дефицит мощности, свободной для технологического присоединения с учетом действующих ТУ и заявок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b/>
        <sz val="11"/>
        <color theme="1"/>
        <rFont val="Times New Roman"/>
        <family val="1"/>
        <charset val="204"/>
      </rPr>
      <t xml:space="preserve"> , МВт</t>
    </r>
  </si>
  <si>
    <r>
      <t>нагрузка на ПС с учетом действующих ТУ и  заявок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 МВт</t>
    </r>
  </si>
  <si>
    <t>3 - в графе 12 загрузка подстанции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</si>
  <si>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"Цингалы"</t>
  </si>
  <si>
    <t>Ханты-Мансийский район, с.Цингалы</t>
  </si>
  <si>
    <r>
      <t xml:space="preserve">4 - в графе 13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 В случае, если: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 или по центру питания (текущий резерв мощности - 0 МВт) составлен Акт закрытия центра питания или вследствие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 10, 6 кВ на момент проведения контрольного замера  - величина резерва мощности определяется как </t>
    </r>
    <r>
      <rPr>
        <b/>
        <sz val="11"/>
        <color theme="1"/>
        <rFont val="Times New Roman"/>
        <family val="1"/>
        <charset val="204"/>
      </rPr>
      <t>0 МВт.</t>
    </r>
  </si>
  <si>
    <t>АО "ЮТЭК- Когалым"</t>
  </si>
  <si>
    <t>-</t>
  </si>
  <si>
    <t>Обслуживающий персонал</t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</si>
  <si>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IV квартал 2022 г.</t>
  </si>
  <si>
    <r>
      <t xml:space="preserve"> текущая загрузка подстанции (данные контрольных замеров, зимний режимный день 21.12.2022 г.)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, МВт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</si>
</sst>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3" fillId="3" borderId="0" xfId="0" applyFont="1" applyFill="1"/>
    <xf numFmtId="0" fontId="4" fillId="3" borderId="0" xfId="0" applyFont="1" applyFill="1"/>
    <xf numFmtId="2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93.75" customHeight="1" x14ac:dyDescent="0.25">
      <c r="A2" s="78" t="s">
        <v>0</v>
      </c>
      <c r="B2" s="75" t="s">
        <v>1</v>
      </c>
      <c r="C2" s="75" t="s">
        <v>6</v>
      </c>
      <c r="D2" s="75" t="s">
        <v>7</v>
      </c>
      <c r="E2" s="75"/>
      <c r="F2" s="75" t="s">
        <v>4</v>
      </c>
      <c r="G2" s="75" t="s">
        <v>35</v>
      </c>
      <c r="H2" s="75" t="s">
        <v>37</v>
      </c>
      <c r="I2" s="75" t="s">
        <v>5</v>
      </c>
      <c r="J2" s="73" t="s">
        <v>33</v>
      </c>
    </row>
    <row r="3" spans="1:10" x14ac:dyDescent="0.25">
      <c r="A3" s="79"/>
      <c r="B3" s="76"/>
      <c r="C3" s="76"/>
      <c r="D3" s="24" t="s">
        <v>2</v>
      </c>
      <c r="E3" s="24" t="s">
        <v>3</v>
      </c>
      <c r="F3" s="76"/>
      <c r="G3" s="76"/>
      <c r="H3" s="76"/>
      <c r="I3" s="76"/>
      <c r="J3" s="74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70" t="s">
        <v>34</v>
      </c>
      <c r="B32" s="71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72" t="s">
        <v>36</v>
      </c>
      <c r="B34" s="72"/>
      <c r="C34" s="72"/>
      <c r="D34" s="72"/>
      <c r="E34" s="72"/>
      <c r="F34" s="72"/>
      <c r="G34" s="72"/>
      <c r="H34" s="72"/>
      <c r="I34" s="72"/>
      <c r="J34" s="72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85" zoomScaleNormal="85" zoomScaleSheetLayoutView="85" workbookViewId="0">
      <pane ySplit="4" topLeftCell="A23" activePane="bottomLeft" state="frozen"/>
      <selection pane="bottomLeft" activeCell="K31" sqref="K31"/>
    </sheetView>
  </sheetViews>
  <sheetFormatPr defaultColWidth="9.140625" defaultRowHeight="28.5" customHeight="1" x14ac:dyDescent="0.25"/>
  <cols>
    <col min="1" max="1" width="5.85546875" style="33" customWidth="1"/>
    <col min="2" max="2" width="25" style="33" customWidth="1"/>
    <col min="3" max="3" width="20.42578125" style="33" customWidth="1"/>
    <col min="4" max="4" width="32.7109375" style="33" customWidth="1"/>
    <col min="5" max="5" width="33.7109375" style="33" customWidth="1"/>
    <col min="6" max="6" width="32.7109375" style="33" customWidth="1"/>
    <col min="7" max="7" width="15.140625" style="33" customWidth="1"/>
    <col min="8" max="9" width="12.7109375" style="33" customWidth="1"/>
    <col min="10" max="10" width="22.140625" style="37" customWidth="1"/>
    <col min="11" max="11" width="19.28515625" style="38" customWidth="1"/>
    <col min="12" max="12" width="16.28515625" style="38" customWidth="1"/>
    <col min="13" max="13" width="28.42578125" style="43" customWidth="1"/>
    <col min="14" max="16384" width="9.140625" style="33"/>
  </cols>
  <sheetData>
    <row r="1" spans="1:13" ht="28.5" customHeight="1" x14ac:dyDescent="0.25">
      <c r="A1" s="81" t="s">
        <v>110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42.75" customHeight="1" x14ac:dyDescent="0.25">
      <c r="A2" s="83" t="s">
        <v>0</v>
      </c>
      <c r="B2" s="82" t="s">
        <v>97</v>
      </c>
      <c r="C2" s="88" t="s">
        <v>98</v>
      </c>
      <c r="D2" s="88" t="s">
        <v>109</v>
      </c>
      <c r="E2" s="90" t="s">
        <v>60</v>
      </c>
      <c r="F2" s="91"/>
      <c r="G2" s="82" t="s">
        <v>6</v>
      </c>
      <c r="H2" s="82" t="s">
        <v>7</v>
      </c>
      <c r="I2" s="82"/>
      <c r="J2" s="82" t="s">
        <v>111</v>
      </c>
      <c r="K2" s="82" t="s">
        <v>53</v>
      </c>
      <c r="L2" s="83" t="s">
        <v>102</v>
      </c>
      <c r="M2" s="85" t="s">
        <v>101</v>
      </c>
    </row>
    <row r="3" spans="1:13" ht="77.25" customHeight="1" x14ac:dyDescent="0.25">
      <c r="A3" s="87"/>
      <c r="B3" s="82"/>
      <c r="C3" s="89"/>
      <c r="D3" s="89"/>
      <c r="E3" s="59" t="s">
        <v>61</v>
      </c>
      <c r="F3" s="60" t="s">
        <v>62</v>
      </c>
      <c r="G3" s="82"/>
      <c r="H3" s="56" t="s">
        <v>2</v>
      </c>
      <c r="I3" s="56" t="s">
        <v>3</v>
      </c>
      <c r="J3" s="82"/>
      <c r="K3" s="82"/>
      <c r="L3" s="84"/>
      <c r="M3" s="86"/>
    </row>
    <row r="4" spans="1:13" ht="28.5" customHeight="1" x14ac:dyDescent="0.25">
      <c r="A4" s="61">
        <v>1</v>
      </c>
      <c r="B4" s="61">
        <v>2</v>
      </c>
      <c r="C4" s="61">
        <v>3</v>
      </c>
      <c r="D4" s="61">
        <v>4</v>
      </c>
      <c r="E4" s="61">
        <v>5</v>
      </c>
      <c r="F4" s="61">
        <v>6</v>
      </c>
      <c r="G4" s="61">
        <v>7</v>
      </c>
      <c r="H4" s="61">
        <v>8</v>
      </c>
      <c r="I4" s="61">
        <v>9</v>
      </c>
      <c r="J4" s="61">
        <v>10</v>
      </c>
      <c r="K4" s="61">
        <v>11</v>
      </c>
      <c r="L4" s="61">
        <v>12</v>
      </c>
      <c r="M4" s="61">
        <v>13</v>
      </c>
    </row>
    <row r="5" spans="1:13" s="51" customFormat="1" ht="48" customHeight="1" x14ac:dyDescent="0.25">
      <c r="A5" s="56">
        <v>1</v>
      </c>
      <c r="B5" s="62" t="s">
        <v>10</v>
      </c>
      <c r="C5" s="63" t="s">
        <v>63</v>
      </c>
      <c r="D5" s="63" t="s">
        <v>63</v>
      </c>
      <c r="E5" s="63" t="s">
        <v>64</v>
      </c>
      <c r="F5" s="56" t="s">
        <v>65</v>
      </c>
      <c r="G5" s="56" t="s">
        <v>51</v>
      </c>
      <c r="H5" s="56">
        <v>40</v>
      </c>
      <c r="I5" s="56">
        <v>40</v>
      </c>
      <c r="J5" s="58">
        <v>22.15</v>
      </c>
      <c r="K5" s="54">
        <f>5.04735</f>
        <v>5.0473499999999998</v>
      </c>
      <c r="L5" s="46">
        <f>SUM(J5+K5)</f>
        <v>27.19735</v>
      </c>
      <c r="M5" s="53">
        <f>H5*0.98-L5</f>
        <v>12.002650000000003</v>
      </c>
    </row>
    <row r="6" spans="1:13" s="52" customFormat="1" ht="50.25" customHeight="1" x14ac:dyDescent="0.25">
      <c r="A6" s="64">
        <v>2</v>
      </c>
      <c r="B6" s="65" t="s">
        <v>56</v>
      </c>
      <c r="C6" s="63" t="s">
        <v>63</v>
      </c>
      <c r="D6" s="63" t="s">
        <v>63</v>
      </c>
      <c r="E6" s="63" t="s">
        <v>64</v>
      </c>
      <c r="F6" s="63" t="s">
        <v>66</v>
      </c>
      <c r="G6" s="64" t="s">
        <v>22</v>
      </c>
      <c r="H6" s="64">
        <v>25</v>
      </c>
      <c r="I6" s="64">
        <v>25</v>
      </c>
      <c r="J6" s="58">
        <v>14.241</v>
      </c>
      <c r="K6" s="54">
        <v>0</v>
      </c>
      <c r="L6" s="46">
        <f t="shared" ref="L6:L32" si="0">SUM(J6+K6)</f>
        <v>14.241</v>
      </c>
      <c r="M6" s="53">
        <f t="shared" ref="M6:M32" si="1">H6*0.98-L6</f>
        <v>10.259</v>
      </c>
    </row>
    <row r="7" spans="1:13" s="52" customFormat="1" ht="48.75" customHeight="1" x14ac:dyDescent="0.25">
      <c r="A7" s="64">
        <v>3</v>
      </c>
      <c r="B7" s="65" t="s">
        <v>14</v>
      </c>
      <c r="C7" s="63" t="s">
        <v>63</v>
      </c>
      <c r="D7" s="63" t="s">
        <v>63</v>
      </c>
      <c r="E7" s="63" t="s">
        <v>64</v>
      </c>
      <c r="F7" s="63" t="s">
        <v>67</v>
      </c>
      <c r="G7" s="64" t="s">
        <v>22</v>
      </c>
      <c r="H7" s="64">
        <v>25</v>
      </c>
      <c r="I7" s="64">
        <v>25</v>
      </c>
      <c r="J7" s="58">
        <v>20.797000000000001</v>
      </c>
      <c r="K7" s="54">
        <v>0</v>
      </c>
      <c r="L7" s="46">
        <f t="shared" si="0"/>
        <v>20.797000000000001</v>
      </c>
      <c r="M7" s="53">
        <f t="shared" si="1"/>
        <v>3.7029999999999994</v>
      </c>
    </row>
    <row r="8" spans="1:13" s="52" customFormat="1" ht="52.5" customHeight="1" x14ac:dyDescent="0.25">
      <c r="A8" s="64">
        <v>4</v>
      </c>
      <c r="B8" s="65" t="s">
        <v>54</v>
      </c>
      <c r="C8" s="63" t="s">
        <v>63</v>
      </c>
      <c r="D8" s="63" t="s">
        <v>63</v>
      </c>
      <c r="E8" s="63" t="s">
        <v>64</v>
      </c>
      <c r="F8" s="63" t="s">
        <v>68</v>
      </c>
      <c r="G8" s="64" t="s">
        <v>22</v>
      </c>
      <c r="H8" s="64">
        <v>16</v>
      </c>
      <c r="I8" s="64">
        <v>16</v>
      </c>
      <c r="J8" s="58">
        <v>8.7810000000000006</v>
      </c>
      <c r="K8" s="54">
        <v>0</v>
      </c>
      <c r="L8" s="46">
        <f t="shared" si="0"/>
        <v>8.7810000000000006</v>
      </c>
      <c r="M8" s="53">
        <f t="shared" si="1"/>
        <v>6.8989999999999991</v>
      </c>
    </row>
    <row r="9" spans="1:13" s="51" customFormat="1" ht="70.5" customHeight="1" x14ac:dyDescent="0.25">
      <c r="A9" s="56">
        <v>5</v>
      </c>
      <c r="B9" s="62" t="s">
        <v>29</v>
      </c>
      <c r="C9" s="63" t="s">
        <v>63</v>
      </c>
      <c r="D9" s="63" t="s">
        <v>63</v>
      </c>
      <c r="E9" s="63" t="s">
        <v>64</v>
      </c>
      <c r="F9" s="63" t="s">
        <v>69</v>
      </c>
      <c r="G9" s="56" t="s">
        <v>25</v>
      </c>
      <c r="H9" s="56">
        <v>40</v>
      </c>
      <c r="I9" s="56">
        <v>40</v>
      </c>
      <c r="J9" s="58">
        <f>3.023+4.95</f>
        <v>7.9730000000000008</v>
      </c>
      <c r="K9" s="54">
        <v>0</v>
      </c>
      <c r="L9" s="46">
        <f t="shared" si="0"/>
        <v>7.9730000000000008</v>
      </c>
      <c r="M9" s="53">
        <f t="shared" si="1"/>
        <v>31.227000000000004</v>
      </c>
    </row>
    <row r="10" spans="1:13" s="51" customFormat="1" ht="68.25" customHeight="1" x14ac:dyDescent="0.25">
      <c r="A10" s="56">
        <v>6</v>
      </c>
      <c r="B10" s="62" t="s">
        <v>30</v>
      </c>
      <c r="C10" s="63" t="s">
        <v>63</v>
      </c>
      <c r="D10" s="63" t="s">
        <v>63</v>
      </c>
      <c r="E10" s="63" t="s">
        <v>64</v>
      </c>
      <c r="F10" s="63" t="s">
        <v>70</v>
      </c>
      <c r="G10" s="56" t="s">
        <v>26</v>
      </c>
      <c r="H10" s="56">
        <v>10</v>
      </c>
      <c r="I10" s="56">
        <v>10</v>
      </c>
      <c r="J10" s="58">
        <v>1.9930000000000001</v>
      </c>
      <c r="K10" s="54">
        <v>0</v>
      </c>
      <c r="L10" s="46">
        <f t="shared" si="0"/>
        <v>1.9930000000000001</v>
      </c>
      <c r="M10" s="53">
        <f t="shared" si="1"/>
        <v>7.8070000000000004</v>
      </c>
    </row>
    <row r="11" spans="1:13" s="51" customFormat="1" ht="45" customHeight="1" x14ac:dyDescent="0.25">
      <c r="A11" s="56">
        <v>7</v>
      </c>
      <c r="B11" s="62" t="s">
        <v>43</v>
      </c>
      <c r="C11" s="63" t="s">
        <v>63</v>
      </c>
      <c r="D11" s="63" t="s">
        <v>71</v>
      </c>
      <c r="E11" s="63" t="s">
        <v>64</v>
      </c>
      <c r="F11" s="63" t="s">
        <v>72</v>
      </c>
      <c r="G11" s="56" t="s">
        <v>24</v>
      </c>
      <c r="H11" s="56">
        <v>25</v>
      </c>
      <c r="I11" s="56">
        <v>25</v>
      </c>
      <c r="J11" s="58">
        <v>12.282</v>
      </c>
      <c r="K11" s="54">
        <v>0</v>
      </c>
      <c r="L11" s="46">
        <f t="shared" si="0"/>
        <v>12.282</v>
      </c>
      <c r="M11" s="53">
        <f t="shared" si="1"/>
        <v>12.218</v>
      </c>
    </row>
    <row r="12" spans="1:13" s="51" customFormat="1" ht="52.5" customHeight="1" x14ac:dyDescent="0.25">
      <c r="A12" s="56">
        <v>8</v>
      </c>
      <c r="B12" s="62" t="s">
        <v>58</v>
      </c>
      <c r="C12" s="63" t="s">
        <v>63</v>
      </c>
      <c r="D12" s="63" t="s">
        <v>71</v>
      </c>
      <c r="E12" s="63" t="s">
        <v>64</v>
      </c>
      <c r="F12" s="63" t="s">
        <v>73</v>
      </c>
      <c r="G12" s="56" t="s">
        <v>25</v>
      </c>
      <c r="H12" s="56">
        <v>16</v>
      </c>
      <c r="I12" s="56">
        <v>16</v>
      </c>
      <c r="J12" s="58">
        <v>23.03</v>
      </c>
      <c r="K12" s="54">
        <f>0.279+0.616</f>
        <v>0.89500000000000002</v>
      </c>
      <c r="L12" s="46">
        <f t="shared" si="0"/>
        <v>23.925000000000001</v>
      </c>
      <c r="M12" s="53">
        <f t="shared" si="1"/>
        <v>-8.245000000000001</v>
      </c>
    </row>
    <row r="13" spans="1:13" s="51" customFormat="1" ht="57.75" customHeight="1" x14ac:dyDescent="0.25">
      <c r="A13" s="56">
        <v>9</v>
      </c>
      <c r="B13" s="62" t="s">
        <v>15</v>
      </c>
      <c r="C13" s="63" t="s">
        <v>63</v>
      </c>
      <c r="D13" s="63" t="s">
        <v>71</v>
      </c>
      <c r="E13" s="63" t="s">
        <v>64</v>
      </c>
      <c r="F13" s="63" t="s">
        <v>74</v>
      </c>
      <c r="G13" s="56" t="s">
        <v>22</v>
      </c>
      <c r="H13" s="56">
        <v>25</v>
      </c>
      <c r="I13" s="56">
        <v>25</v>
      </c>
      <c r="J13" s="58">
        <v>4.8230000000000004</v>
      </c>
      <c r="K13" s="54">
        <f>0+0.025</f>
        <v>2.5000000000000001E-2</v>
      </c>
      <c r="L13" s="46">
        <f t="shared" si="0"/>
        <v>4.8480000000000008</v>
      </c>
      <c r="M13" s="53">
        <f t="shared" si="1"/>
        <v>19.652000000000001</v>
      </c>
    </row>
    <row r="14" spans="1:13" s="51" customFormat="1" ht="53.25" customHeight="1" x14ac:dyDescent="0.25">
      <c r="A14" s="56">
        <v>10</v>
      </c>
      <c r="B14" s="62" t="s">
        <v>17</v>
      </c>
      <c r="C14" s="63" t="s">
        <v>63</v>
      </c>
      <c r="D14" s="63" t="s">
        <v>71</v>
      </c>
      <c r="E14" s="63" t="s">
        <v>64</v>
      </c>
      <c r="F14" s="63" t="s">
        <v>75</v>
      </c>
      <c r="G14" s="56" t="s">
        <v>26</v>
      </c>
      <c r="H14" s="56">
        <v>6.3</v>
      </c>
      <c r="I14" s="56">
        <v>6.3</v>
      </c>
      <c r="J14" s="58">
        <v>2.6640000000000001</v>
      </c>
      <c r="K14" s="54">
        <f>0+0.069</f>
        <v>6.9000000000000006E-2</v>
      </c>
      <c r="L14" s="46">
        <f t="shared" si="0"/>
        <v>2.7330000000000001</v>
      </c>
      <c r="M14" s="53">
        <f t="shared" si="1"/>
        <v>3.4409999999999994</v>
      </c>
    </row>
    <row r="15" spans="1:13" s="51" customFormat="1" ht="42.75" customHeight="1" x14ac:dyDescent="0.25">
      <c r="A15" s="56">
        <v>11</v>
      </c>
      <c r="B15" s="62" t="s">
        <v>18</v>
      </c>
      <c r="C15" s="63" t="s">
        <v>63</v>
      </c>
      <c r="D15" s="63" t="s">
        <v>71</v>
      </c>
      <c r="E15" s="63" t="s">
        <v>64</v>
      </c>
      <c r="F15" s="63" t="s">
        <v>76</v>
      </c>
      <c r="G15" s="56" t="s">
        <v>26</v>
      </c>
      <c r="H15" s="56">
        <v>6.3</v>
      </c>
      <c r="I15" s="56">
        <v>6.3</v>
      </c>
      <c r="J15" s="58">
        <v>2.6640000000000001</v>
      </c>
      <c r="K15" s="54">
        <v>0</v>
      </c>
      <c r="L15" s="46">
        <f t="shared" si="0"/>
        <v>2.6640000000000001</v>
      </c>
      <c r="M15" s="53">
        <f t="shared" si="1"/>
        <v>3.5099999999999993</v>
      </c>
    </row>
    <row r="16" spans="1:13" s="51" customFormat="1" ht="46.5" customHeight="1" x14ac:dyDescent="0.25">
      <c r="A16" s="56">
        <v>12</v>
      </c>
      <c r="B16" s="65" t="s">
        <v>55</v>
      </c>
      <c r="C16" s="63" t="s">
        <v>63</v>
      </c>
      <c r="D16" s="63" t="s">
        <v>71</v>
      </c>
      <c r="E16" s="63" t="s">
        <v>64</v>
      </c>
      <c r="F16" s="63" t="s">
        <v>77</v>
      </c>
      <c r="G16" s="56" t="s">
        <v>26</v>
      </c>
      <c r="H16" s="56">
        <v>2.5</v>
      </c>
      <c r="I16" s="56">
        <v>2.5</v>
      </c>
      <c r="J16" s="58">
        <v>1.6240000000000001</v>
      </c>
      <c r="K16" s="54">
        <f>0+0.03</f>
        <v>0.03</v>
      </c>
      <c r="L16" s="46">
        <f t="shared" si="0"/>
        <v>1.6540000000000001</v>
      </c>
      <c r="M16" s="53">
        <f t="shared" si="1"/>
        <v>0.79600000000000004</v>
      </c>
    </row>
    <row r="17" spans="1:13" s="51" customFormat="1" ht="38.25" customHeight="1" x14ac:dyDescent="0.25">
      <c r="A17" s="56">
        <v>13</v>
      </c>
      <c r="B17" s="62" t="s">
        <v>19</v>
      </c>
      <c r="C17" s="63" t="s">
        <v>63</v>
      </c>
      <c r="D17" s="63" t="s">
        <v>71</v>
      </c>
      <c r="E17" s="63" t="s">
        <v>64</v>
      </c>
      <c r="F17" s="63" t="s">
        <v>78</v>
      </c>
      <c r="G17" s="56" t="s">
        <v>26</v>
      </c>
      <c r="H17" s="56">
        <v>2.5</v>
      </c>
      <c r="I17" s="56">
        <v>2.5</v>
      </c>
      <c r="J17" s="58">
        <v>1.8759999999999999</v>
      </c>
      <c r="K17" s="54">
        <f>0+0.025</f>
        <v>2.5000000000000001E-2</v>
      </c>
      <c r="L17" s="46">
        <f t="shared" si="0"/>
        <v>1.9009999999999998</v>
      </c>
      <c r="M17" s="53">
        <f t="shared" si="1"/>
        <v>0.54900000000000038</v>
      </c>
    </row>
    <row r="18" spans="1:13" s="44" customFormat="1" ht="47.25" customHeight="1" x14ac:dyDescent="0.25">
      <c r="A18" s="56">
        <v>14</v>
      </c>
      <c r="B18" s="62" t="s">
        <v>20</v>
      </c>
      <c r="C18" s="63" t="s">
        <v>63</v>
      </c>
      <c r="D18" s="63" t="s">
        <v>71</v>
      </c>
      <c r="E18" s="63" t="s">
        <v>64</v>
      </c>
      <c r="F18" s="63" t="s">
        <v>79</v>
      </c>
      <c r="G18" s="56" t="s">
        <v>26</v>
      </c>
      <c r="H18" s="56">
        <v>1.6</v>
      </c>
      <c r="I18" s="56">
        <v>1.6</v>
      </c>
      <c r="J18" s="58">
        <v>0.89700000000000002</v>
      </c>
      <c r="K18" s="54">
        <f>0+0.002</f>
        <v>2E-3</v>
      </c>
      <c r="L18" s="46">
        <f t="shared" si="0"/>
        <v>0.89900000000000002</v>
      </c>
      <c r="M18" s="53">
        <f t="shared" si="1"/>
        <v>0.66900000000000004</v>
      </c>
    </row>
    <row r="19" spans="1:13" s="51" customFormat="1" ht="28.5" customHeight="1" x14ac:dyDescent="0.25">
      <c r="A19" s="56">
        <v>15</v>
      </c>
      <c r="B19" s="62" t="s">
        <v>44</v>
      </c>
      <c r="C19" s="63" t="s">
        <v>63</v>
      </c>
      <c r="D19" s="63" t="s">
        <v>71</v>
      </c>
      <c r="E19" s="63" t="s">
        <v>64</v>
      </c>
      <c r="F19" s="63" t="s">
        <v>80</v>
      </c>
      <c r="G19" s="56" t="s">
        <v>26</v>
      </c>
      <c r="H19" s="56">
        <v>1.6</v>
      </c>
      <c r="I19" s="56">
        <v>1.6</v>
      </c>
      <c r="J19" s="58">
        <v>0.95499999999999996</v>
      </c>
      <c r="K19" s="54">
        <f>0+0.03</f>
        <v>0.03</v>
      </c>
      <c r="L19" s="46">
        <f t="shared" si="0"/>
        <v>0.98499999999999999</v>
      </c>
      <c r="M19" s="53">
        <f t="shared" si="1"/>
        <v>0.58300000000000007</v>
      </c>
    </row>
    <row r="20" spans="1:13" s="51" customFormat="1" ht="44.25" customHeight="1" x14ac:dyDescent="0.25">
      <c r="A20" s="56">
        <v>16</v>
      </c>
      <c r="B20" s="62" t="s">
        <v>28</v>
      </c>
      <c r="C20" s="63" t="s">
        <v>63</v>
      </c>
      <c r="D20" s="63" t="s">
        <v>81</v>
      </c>
      <c r="E20" s="63" t="s">
        <v>64</v>
      </c>
      <c r="F20" s="63" t="s">
        <v>82</v>
      </c>
      <c r="G20" s="56" t="s">
        <v>24</v>
      </c>
      <c r="H20" s="56">
        <v>2.5</v>
      </c>
      <c r="I20" s="56" t="s">
        <v>108</v>
      </c>
      <c r="J20" s="58">
        <v>3.5000000000000003E-2</v>
      </c>
      <c r="K20" s="54">
        <f>0.061+0</f>
        <v>6.0999999999999999E-2</v>
      </c>
      <c r="L20" s="46">
        <f t="shared" si="0"/>
        <v>9.6000000000000002E-2</v>
      </c>
      <c r="M20" s="53">
        <f t="shared" si="1"/>
        <v>2.3540000000000001</v>
      </c>
    </row>
    <row r="21" spans="1:13" s="51" customFormat="1" ht="74.25" customHeight="1" x14ac:dyDescent="0.25">
      <c r="A21" s="56">
        <v>17</v>
      </c>
      <c r="B21" s="62" t="s">
        <v>11</v>
      </c>
      <c r="C21" s="63" t="s">
        <v>63</v>
      </c>
      <c r="D21" s="63" t="s">
        <v>81</v>
      </c>
      <c r="E21" s="63" t="s">
        <v>64</v>
      </c>
      <c r="F21" s="63" t="s">
        <v>83</v>
      </c>
      <c r="G21" s="56" t="s">
        <v>22</v>
      </c>
      <c r="H21" s="56">
        <v>25</v>
      </c>
      <c r="I21" s="56">
        <v>25</v>
      </c>
      <c r="J21" s="58">
        <v>8.9969999999999999</v>
      </c>
      <c r="K21" s="54">
        <f>2.8+0</f>
        <v>2.8</v>
      </c>
      <c r="L21" s="46">
        <f t="shared" si="0"/>
        <v>11.797000000000001</v>
      </c>
      <c r="M21" s="53">
        <f t="shared" si="1"/>
        <v>12.702999999999999</v>
      </c>
    </row>
    <row r="22" spans="1:13" s="51" customFormat="1" ht="44.25" customHeight="1" x14ac:dyDescent="0.25">
      <c r="A22" s="56">
        <v>18</v>
      </c>
      <c r="B22" s="62" t="s">
        <v>12</v>
      </c>
      <c r="C22" s="63" t="s">
        <v>63</v>
      </c>
      <c r="D22" s="63" t="s">
        <v>81</v>
      </c>
      <c r="E22" s="63" t="s">
        <v>64</v>
      </c>
      <c r="F22" s="63" t="s">
        <v>84</v>
      </c>
      <c r="G22" s="56" t="s">
        <v>22</v>
      </c>
      <c r="H22" s="56">
        <v>2.5</v>
      </c>
      <c r="I22" s="56">
        <v>2.5</v>
      </c>
      <c r="J22" s="58">
        <v>0.54</v>
      </c>
      <c r="K22" s="54">
        <v>0</v>
      </c>
      <c r="L22" s="46">
        <f t="shared" si="0"/>
        <v>0.54</v>
      </c>
      <c r="M22" s="53">
        <f t="shared" si="1"/>
        <v>1.9100000000000001</v>
      </c>
    </row>
    <row r="23" spans="1:13" s="51" customFormat="1" ht="49.5" customHeight="1" x14ac:dyDescent="0.25">
      <c r="A23" s="56">
        <v>19</v>
      </c>
      <c r="B23" s="62" t="s">
        <v>52</v>
      </c>
      <c r="C23" s="63" t="s">
        <v>63</v>
      </c>
      <c r="D23" s="63" t="s">
        <v>81</v>
      </c>
      <c r="E23" s="63" t="s">
        <v>64</v>
      </c>
      <c r="F23" s="63" t="s">
        <v>85</v>
      </c>
      <c r="G23" s="56" t="s">
        <v>22</v>
      </c>
      <c r="H23" s="56">
        <v>6.3</v>
      </c>
      <c r="I23" s="56">
        <v>6.3</v>
      </c>
      <c r="J23" s="58">
        <v>2.766</v>
      </c>
      <c r="K23" s="54">
        <v>0</v>
      </c>
      <c r="L23" s="46">
        <f t="shared" si="0"/>
        <v>2.766</v>
      </c>
      <c r="M23" s="53">
        <f t="shared" si="1"/>
        <v>3.4079999999999995</v>
      </c>
    </row>
    <row r="24" spans="1:13" ht="43.5" customHeight="1" x14ac:dyDescent="0.25">
      <c r="A24" s="56">
        <v>20</v>
      </c>
      <c r="B24" s="62" t="s">
        <v>45</v>
      </c>
      <c r="C24" s="63" t="s">
        <v>63</v>
      </c>
      <c r="D24" s="63" t="s">
        <v>81</v>
      </c>
      <c r="E24" s="63" t="s">
        <v>64</v>
      </c>
      <c r="F24" s="63" t="s">
        <v>86</v>
      </c>
      <c r="G24" s="56" t="s">
        <v>22</v>
      </c>
      <c r="H24" s="56">
        <v>25</v>
      </c>
      <c r="I24" s="56">
        <v>25</v>
      </c>
      <c r="J24" s="58">
        <v>15.314</v>
      </c>
      <c r="K24" s="54">
        <f>2.9393+1.7495</f>
        <v>4.6887999999999996</v>
      </c>
      <c r="L24" s="46">
        <f t="shared" si="0"/>
        <v>20.002800000000001</v>
      </c>
      <c r="M24" s="53">
        <f t="shared" si="1"/>
        <v>4.4971999999999994</v>
      </c>
    </row>
    <row r="25" spans="1:13" s="51" customFormat="1" ht="38.25" customHeight="1" x14ac:dyDescent="0.25">
      <c r="A25" s="56">
        <v>21</v>
      </c>
      <c r="B25" s="62" t="s">
        <v>38</v>
      </c>
      <c r="C25" s="63" t="s">
        <v>87</v>
      </c>
      <c r="D25" s="63" t="s">
        <v>107</v>
      </c>
      <c r="E25" s="63" t="s">
        <v>64</v>
      </c>
      <c r="F25" s="63" t="s">
        <v>88</v>
      </c>
      <c r="G25" s="56" t="s">
        <v>26</v>
      </c>
      <c r="H25" s="56">
        <v>4</v>
      </c>
      <c r="I25" s="56">
        <v>4</v>
      </c>
      <c r="J25" s="58">
        <v>2.16</v>
      </c>
      <c r="K25" s="54">
        <f>0.3054+0.192</f>
        <v>0.49740000000000001</v>
      </c>
      <c r="L25" s="46">
        <f t="shared" si="0"/>
        <v>2.6574</v>
      </c>
      <c r="M25" s="53">
        <f t="shared" si="1"/>
        <v>1.2625999999999999</v>
      </c>
    </row>
    <row r="26" spans="1:13" s="39" customFormat="1" ht="35.25" customHeight="1" x14ac:dyDescent="0.25">
      <c r="A26" s="56">
        <v>22</v>
      </c>
      <c r="B26" s="62" t="s">
        <v>39</v>
      </c>
      <c r="C26" s="63" t="s">
        <v>87</v>
      </c>
      <c r="D26" s="63" t="s">
        <v>107</v>
      </c>
      <c r="E26" s="63" t="s">
        <v>64</v>
      </c>
      <c r="F26" s="63" t="s">
        <v>89</v>
      </c>
      <c r="G26" s="56" t="s">
        <v>27</v>
      </c>
      <c r="H26" s="56">
        <v>10</v>
      </c>
      <c r="I26" s="56">
        <v>10</v>
      </c>
      <c r="J26" s="58">
        <v>7.2</v>
      </c>
      <c r="K26" s="54">
        <f>1.645+1.1495</f>
        <v>2.7945000000000002</v>
      </c>
      <c r="L26" s="46">
        <f t="shared" si="0"/>
        <v>9.9945000000000004</v>
      </c>
      <c r="M26" s="53">
        <f t="shared" si="1"/>
        <v>-0.19449999999999967</v>
      </c>
    </row>
    <row r="27" spans="1:13" s="51" customFormat="1" ht="39" customHeight="1" x14ac:dyDescent="0.25">
      <c r="A27" s="56">
        <v>23</v>
      </c>
      <c r="B27" s="62" t="s">
        <v>40</v>
      </c>
      <c r="C27" s="63" t="s">
        <v>87</v>
      </c>
      <c r="D27" s="63" t="s">
        <v>107</v>
      </c>
      <c r="E27" s="63" t="s">
        <v>64</v>
      </c>
      <c r="F27" s="63" t="s">
        <v>90</v>
      </c>
      <c r="G27" s="56" t="s">
        <v>27</v>
      </c>
      <c r="H27" s="56">
        <v>2.5</v>
      </c>
      <c r="I27" s="56">
        <v>2.5</v>
      </c>
      <c r="J27" s="58">
        <v>0.55200000000000005</v>
      </c>
      <c r="K27" s="54">
        <v>0</v>
      </c>
      <c r="L27" s="46">
        <f t="shared" si="0"/>
        <v>0.55200000000000005</v>
      </c>
      <c r="M27" s="53">
        <f t="shared" si="1"/>
        <v>1.8980000000000001</v>
      </c>
    </row>
    <row r="28" spans="1:13" s="51" customFormat="1" ht="44.25" customHeight="1" x14ac:dyDescent="0.25">
      <c r="A28" s="56">
        <v>24</v>
      </c>
      <c r="B28" s="62" t="s">
        <v>41</v>
      </c>
      <c r="C28" s="63" t="s">
        <v>87</v>
      </c>
      <c r="D28" s="63" t="s">
        <v>107</v>
      </c>
      <c r="E28" s="63" t="s">
        <v>64</v>
      </c>
      <c r="F28" s="63" t="s">
        <v>91</v>
      </c>
      <c r="G28" s="56" t="s">
        <v>26</v>
      </c>
      <c r="H28" s="56">
        <v>6.3</v>
      </c>
      <c r="I28" s="56">
        <v>6.3</v>
      </c>
      <c r="J28" s="58">
        <v>0.99</v>
      </c>
      <c r="K28" s="54">
        <f>0+0.026</f>
        <v>2.5999999999999999E-2</v>
      </c>
      <c r="L28" s="46">
        <f t="shared" si="0"/>
        <v>1.016</v>
      </c>
      <c r="M28" s="53">
        <f t="shared" si="1"/>
        <v>5.1579999999999995</v>
      </c>
    </row>
    <row r="29" spans="1:13" ht="43.5" customHeight="1" x14ac:dyDescent="0.25">
      <c r="A29" s="56">
        <v>25</v>
      </c>
      <c r="B29" s="62" t="s">
        <v>16</v>
      </c>
      <c r="C29" s="63" t="s">
        <v>63</v>
      </c>
      <c r="D29" s="63" t="s">
        <v>92</v>
      </c>
      <c r="E29" s="63" t="s">
        <v>64</v>
      </c>
      <c r="F29" s="63" t="s">
        <v>93</v>
      </c>
      <c r="G29" s="56" t="s">
        <v>42</v>
      </c>
      <c r="H29" s="56">
        <v>16</v>
      </c>
      <c r="I29" s="56">
        <v>16</v>
      </c>
      <c r="J29" s="58">
        <v>4.49</v>
      </c>
      <c r="K29" s="54">
        <f>0.3318+0.17</f>
        <v>0.50180000000000002</v>
      </c>
      <c r="L29" s="46">
        <f t="shared" si="0"/>
        <v>4.9918000000000005</v>
      </c>
      <c r="M29" s="53">
        <f t="shared" si="1"/>
        <v>10.688199999999998</v>
      </c>
    </row>
    <row r="30" spans="1:13" s="51" customFormat="1" ht="44.25" customHeight="1" x14ac:dyDescent="0.25">
      <c r="A30" s="56">
        <v>26</v>
      </c>
      <c r="B30" s="62" t="s">
        <v>9</v>
      </c>
      <c r="C30" s="63" t="s">
        <v>63</v>
      </c>
      <c r="D30" s="63" t="s">
        <v>94</v>
      </c>
      <c r="E30" s="63" t="s">
        <v>64</v>
      </c>
      <c r="F30" s="63" t="s">
        <v>95</v>
      </c>
      <c r="G30" s="56" t="s">
        <v>22</v>
      </c>
      <c r="H30" s="56">
        <v>2.5</v>
      </c>
      <c r="I30" s="56">
        <v>2.5</v>
      </c>
      <c r="J30" s="58">
        <v>0.52900000000000003</v>
      </c>
      <c r="K30" s="54">
        <f>0+0.1453</f>
        <v>0.14530000000000001</v>
      </c>
      <c r="L30" s="46">
        <f t="shared" si="0"/>
        <v>0.67430000000000001</v>
      </c>
      <c r="M30" s="53">
        <f t="shared" si="1"/>
        <v>1.7757000000000001</v>
      </c>
    </row>
    <row r="31" spans="1:13" ht="45" customHeight="1" x14ac:dyDescent="0.25">
      <c r="A31" s="56">
        <v>27</v>
      </c>
      <c r="B31" s="66" t="s">
        <v>59</v>
      </c>
      <c r="C31" s="63" t="s">
        <v>63</v>
      </c>
      <c r="D31" s="63" t="s">
        <v>107</v>
      </c>
      <c r="E31" s="63" t="s">
        <v>64</v>
      </c>
      <c r="F31" s="63" t="s">
        <v>96</v>
      </c>
      <c r="G31" s="57" t="s">
        <v>27</v>
      </c>
      <c r="H31" s="57">
        <v>6.3</v>
      </c>
      <c r="I31" s="57">
        <v>6.3</v>
      </c>
      <c r="J31" s="67">
        <v>1.1870000000000001</v>
      </c>
      <c r="K31" s="54">
        <f>0+1.4379</f>
        <v>1.4379</v>
      </c>
      <c r="L31" s="46">
        <f t="shared" si="0"/>
        <v>2.6249000000000002</v>
      </c>
      <c r="M31" s="53">
        <f t="shared" si="1"/>
        <v>3.5490999999999993</v>
      </c>
    </row>
    <row r="32" spans="1:13" ht="45" customHeight="1" x14ac:dyDescent="0.25">
      <c r="A32" s="56">
        <v>28</v>
      </c>
      <c r="B32" s="62" t="s">
        <v>104</v>
      </c>
      <c r="C32" s="63" t="s">
        <v>63</v>
      </c>
      <c r="D32" s="63" t="s">
        <v>63</v>
      </c>
      <c r="E32" s="63" t="s">
        <v>64</v>
      </c>
      <c r="F32" s="63" t="s">
        <v>105</v>
      </c>
      <c r="G32" s="56" t="s">
        <v>26</v>
      </c>
      <c r="H32" s="56">
        <v>2.5</v>
      </c>
      <c r="I32" s="56">
        <v>2.5</v>
      </c>
      <c r="J32" s="58">
        <v>0.77900000000000003</v>
      </c>
      <c r="K32" s="54">
        <f>0.519</f>
        <v>0.51900000000000002</v>
      </c>
      <c r="L32" s="46">
        <f t="shared" si="0"/>
        <v>1.298</v>
      </c>
      <c r="M32" s="53">
        <f t="shared" si="1"/>
        <v>1.1520000000000001</v>
      </c>
    </row>
    <row r="33" spans="1:13" ht="28.5" customHeight="1" x14ac:dyDescent="0.25">
      <c r="A33" s="34"/>
      <c r="B33" s="35"/>
      <c r="C33" s="35"/>
      <c r="D33" s="35"/>
      <c r="E33" s="35"/>
      <c r="F33" s="35"/>
      <c r="G33" s="34"/>
      <c r="H33" s="34"/>
      <c r="I33" s="34"/>
      <c r="J33" s="55"/>
      <c r="K33" s="36"/>
      <c r="L33" s="36"/>
      <c r="M33" s="41"/>
    </row>
    <row r="34" spans="1:13" ht="28.5" customHeight="1" x14ac:dyDescent="0.25">
      <c r="A34" s="33" t="s">
        <v>57</v>
      </c>
      <c r="B34" s="40"/>
      <c r="C34" s="40"/>
      <c r="D34" s="40"/>
      <c r="E34" s="40"/>
      <c r="F34" s="40"/>
      <c r="G34" s="40"/>
      <c r="H34" s="40"/>
      <c r="I34" s="40"/>
      <c r="J34" s="68"/>
      <c r="K34" s="40"/>
      <c r="L34" s="40"/>
      <c r="M34" s="42"/>
    </row>
    <row r="35" spans="1:13" ht="15" x14ac:dyDescent="0.25">
      <c r="A35" s="47" t="s">
        <v>99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3"/>
    </row>
    <row r="36" spans="1:13" ht="15" x14ac:dyDescent="0.25">
      <c r="A36" s="44" t="s">
        <v>100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33"/>
      <c r="M36" s="48"/>
    </row>
    <row r="37" spans="1:13" s="50" customFormat="1" ht="15" x14ac:dyDescent="0.25">
      <c r="A37" s="49" t="s">
        <v>103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7"/>
    </row>
    <row r="38" spans="1:13" s="45" customFormat="1" ht="60.75" customHeight="1" x14ac:dyDescent="0.25">
      <c r="A38" s="80" t="s">
        <v>106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3" ht="28.5" customHeight="1" x14ac:dyDescent="0.25">
      <c r="B39" s="40"/>
      <c r="C39" s="40"/>
      <c r="D39" s="40"/>
      <c r="E39" s="40"/>
      <c r="F39" s="40"/>
      <c r="G39" s="40"/>
      <c r="H39" s="40"/>
      <c r="I39" s="40"/>
      <c r="J39" s="69"/>
      <c r="K39" s="40"/>
      <c r="L39" s="40"/>
      <c r="M39" s="42"/>
    </row>
  </sheetData>
  <autoFilter ref="A4:M32"/>
  <mergeCells count="13">
    <mergeCell ref="A38:L38"/>
    <mergeCell ref="A1:M1"/>
    <mergeCell ref="B2:B3"/>
    <mergeCell ref="G2:G3"/>
    <mergeCell ref="H2:I2"/>
    <mergeCell ref="L2:L3"/>
    <mergeCell ref="M2:M3"/>
    <mergeCell ref="A2:A3"/>
    <mergeCell ref="C2:C3"/>
    <mergeCell ref="D2:D3"/>
    <mergeCell ref="E2:F2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2023-01-22T08:25:48Z</dcterms:modified>
</cp:coreProperties>
</file>