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Лист1!$A$1:$R$41</definedName>
  </definedNames>
  <calcPr calcId="145621"/>
</workbook>
</file>

<file path=xl/calcChain.xml><?xml version="1.0" encoding="utf-8"?>
<calcChain xmlns="http://schemas.openxmlformats.org/spreadsheetml/2006/main">
  <c r="R11" i="1" l="1"/>
  <c r="O11" i="1"/>
  <c r="O10" i="1" l="1"/>
  <c r="K35" i="1"/>
  <c r="K31" i="1"/>
  <c r="K30" i="1"/>
  <c r="K22" i="1"/>
  <c r="K21" i="1"/>
  <c r="K20" i="1"/>
  <c r="K19" i="1"/>
  <c r="K17" i="1"/>
  <c r="K16" i="1"/>
  <c r="K15" i="1"/>
  <c r="G38" i="1" l="1"/>
  <c r="F38" i="1"/>
  <c r="O24" i="1" l="1"/>
  <c r="O33" i="1"/>
  <c r="O32" i="1"/>
  <c r="O21" i="1"/>
  <c r="O18" i="1"/>
  <c r="O14" i="1"/>
  <c r="O9" i="1"/>
  <c r="O8" i="1"/>
  <c r="O28" i="1"/>
  <c r="O27" i="1"/>
  <c r="O26" i="1"/>
  <c r="O25" i="1"/>
  <c r="O7" i="1"/>
  <c r="O37" i="1"/>
  <c r="O16" i="1"/>
  <c r="O17" i="1"/>
  <c r="O22" i="1"/>
  <c r="O6" i="1"/>
  <c r="I24" i="1" l="1"/>
  <c r="I33" i="1"/>
  <c r="I32" i="1"/>
  <c r="I31" i="1"/>
  <c r="I30" i="1"/>
  <c r="I22" i="1"/>
  <c r="I21" i="1"/>
  <c r="I20" i="1"/>
  <c r="I19" i="1"/>
  <c r="I18" i="1"/>
  <c r="I17" i="1"/>
  <c r="I35" i="1"/>
  <c r="I16" i="1"/>
  <c r="I15" i="1"/>
  <c r="I14" i="1"/>
  <c r="I10" i="1"/>
  <c r="I9" i="1"/>
  <c r="I8" i="1"/>
  <c r="I28" i="1"/>
  <c r="I27" i="1"/>
  <c r="I26" i="1"/>
  <c r="I25" i="1"/>
  <c r="I7" i="1"/>
  <c r="I37" i="1"/>
  <c r="I6" i="1"/>
  <c r="O15" i="1"/>
  <c r="O31" i="1"/>
  <c r="O19" i="1"/>
  <c r="O20" i="1"/>
  <c r="O35" i="1"/>
  <c r="O30" i="1"/>
  <c r="O38" i="1" l="1"/>
  <c r="R8" i="1"/>
  <c r="P8" i="1"/>
  <c r="Q8" i="1" s="1"/>
  <c r="R18" i="1"/>
  <c r="P18" i="1"/>
  <c r="Q18" i="1" s="1"/>
  <c r="R33" i="1"/>
  <c r="P33" i="1"/>
  <c r="Q33" i="1" s="1"/>
  <c r="I38" i="1"/>
  <c r="R6" i="1"/>
  <c r="P6" i="1"/>
  <c r="Q6" i="1" s="1"/>
  <c r="P26" i="1"/>
  <c r="Q26" i="1" s="1"/>
  <c r="R26" i="1"/>
  <c r="P9" i="1"/>
  <c r="Q9" i="1" s="1"/>
  <c r="R9" i="1"/>
  <c r="P16" i="1"/>
  <c r="Q16" i="1" s="1"/>
  <c r="R16" i="1"/>
  <c r="P19" i="1"/>
  <c r="Q19" i="1" s="1"/>
  <c r="R19" i="1"/>
  <c r="P30" i="1"/>
  <c r="Q30" i="1" s="1"/>
  <c r="R30" i="1"/>
  <c r="P24" i="1"/>
  <c r="Q24" i="1" s="1"/>
  <c r="R24" i="1"/>
  <c r="R25" i="1"/>
  <c r="P25" i="1"/>
  <c r="Q25" i="1" s="1"/>
  <c r="R15" i="1"/>
  <c r="P15" i="1"/>
  <c r="Q15" i="1" s="1"/>
  <c r="R22" i="1"/>
  <c r="P22" i="1"/>
  <c r="Q22" i="1" s="1"/>
  <c r="R37" i="1"/>
  <c r="P37" i="1"/>
  <c r="Q37" i="1" s="1"/>
  <c r="R27" i="1"/>
  <c r="P27" i="1"/>
  <c r="Q27" i="1" s="1"/>
  <c r="R10" i="1"/>
  <c r="P10" i="1"/>
  <c r="Q10" i="1" s="1"/>
  <c r="R35" i="1"/>
  <c r="P35" i="1"/>
  <c r="Q35" i="1" s="1"/>
  <c r="R20" i="1"/>
  <c r="P20" i="1"/>
  <c r="Q20" i="1" s="1"/>
  <c r="R31" i="1"/>
  <c r="P31" i="1"/>
  <c r="Q31" i="1" s="1"/>
  <c r="R7" i="1"/>
  <c r="P7" i="1"/>
  <c r="Q7" i="1" s="1"/>
  <c r="R28" i="1"/>
  <c r="P28" i="1"/>
  <c r="Q28" i="1" s="1"/>
  <c r="R14" i="1"/>
  <c r="P14" i="1"/>
  <c r="Q14" i="1" s="1"/>
  <c r="R17" i="1"/>
  <c r="P17" i="1"/>
  <c r="Q17" i="1" s="1"/>
  <c r="R21" i="1"/>
  <c r="P21" i="1"/>
  <c r="Q21" i="1" s="1"/>
  <c r="R32" i="1"/>
  <c r="P32" i="1"/>
  <c r="Q32" i="1" s="1"/>
  <c r="R38" i="1" l="1"/>
</calcChain>
</file>

<file path=xl/comments1.xml><?xml version="1.0" encoding="utf-8"?>
<comments xmlns="http://schemas.openxmlformats.org/spreadsheetml/2006/main">
  <authors>
    <author>Автор</author>
  </authors>
  <commentLis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ПС ГИБДД
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отнять эту мощность от Югры</t>
        </r>
      </text>
    </comment>
    <comment ref="B3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ПС Прибалтийская</t>
        </r>
      </text>
    </comment>
    <comment ref="B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ПС Поселковая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ПС Аэропорт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ПС Водозабор</t>
        </r>
      </text>
    </comment>
  </commentList>
</comments>
</file>

<file path=xl/sharedStrings.xml><?xml version="1.0" encoding="utf-8"?>
<sst xmlns="http://schemas.openxmlformats.org/spreadsheetml/2006/main" count="113" uniqueCount="68">
  <si>
    <t>№ п/п</t>
  </si>
  <si>
    <t>наименование подстанции</t>
  </si>
  <si>
    <t>1Т</t>
  </si>
  <si>
    <t>2Т</t>
  </si>
  <si>
    <t>пропускная способность ПС, МВт</t>
  </si>
  <si>
    <t>действующие ТУ, МВт</t>
  </si>
  <si>
    <t>нагрузка на ПС с учетом действующих ТУ, МВт</t>
  </si>
  <si>
    <t>факт</t>
  </si>
  <si>
    <t>факт+ТУ</t>
  </si>
  <si>
    <t>уровень напряжения, кВ</t>
  </si>
  <si>
    <t>установленная мощность существующих силовых трансформаторов, МВА</t>
  </si>
  <si>
    <t>центр питания</t>
  </si>
  <si>
    <t>балансовая принадлежность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</si>
  <si>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</si>
  <si>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</si>
  <si>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</si>
  <si>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</si>
  <si>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</si>
  <si>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</si>
  <si>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Восточная (Авангард)</t>
  </si>
  <si>
    <t>ПС Самарово</t>
  </si>
  <si>
    <t>ПС Юмас</t>
  </si>
  <si>
    <t>ПС МДФ</t>
  </si>
  <si>
    <t>ПС Березово</t>
  </si>
  <si>
    <t>ПС Тесла</t>
  </si>
  <si>
    <t>ПС Фарада</t>
  </si>
  <si>
    <t>ПС Луговская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</si>
  <si>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</si>
  <si>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</si>
  <si>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</si>
  <si>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</si>
  <si>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</si>
  <si>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</si>
  <si>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</si>
  <si>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</si>
  <si>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</si>
  <si>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</si>
  <si>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</si>
  <si>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</si>
  <si>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</si>
  <si>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-</t>
  </si>
  <si>
    <t>9 (5-6)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</si>
  <si>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</si>
  <si>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</si>
  <si>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</si>
  <si>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</si>
  <si>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</si>
  <si>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>ПС Восточная (Чара) *</t>
  </si>
  <si>
    <t>ПС Западная *</t>
  </si>
  <si>
    <t xml:space="preserve">                    Примечание: * - центр питания закрыт для технологического присоединения</t>
  </si>
  <si>
    <t>ХМР</t>
  </si>
  <si>
    <t>Октябрьский р-н</t>
  </si>
  <si>
    <t>Кондинский р-н</t>
  </si>
  <si>
    <t>Сургутский р-н</t>
  </si>
  <si>
    <t>Березовский р-н</t>
  </si>
  <si>
    <t>Белоярский р-н</t>
  </si>
  <si>
    <t>все до 15 кВт</t>
  </si>
  <si>
    <t>все свыше 15 кВт</t>
  </si>
  <si>
    <t>максимальная мощность по действующим ТУ и заявкам, МВт**</t>
  </si>
  <si>
    <t>ПС Кама*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</si>
  <si>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</si>
  <si>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</si>
  <si>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</si>
  <si>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</si>
  <si>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</si>
  <si>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</si>
  <si>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III квартал 2012 г.</t>
  </si>
  <si>
    <t xml:space="preserve">                         ** - величина максимальной мощности, планируемая к присоединению, приведена к шинам 6(10) кВ центров питания в соответствии с РД 34.20.185-94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</si>
</sst>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8"/>
  <sheetViews>
    <sheetView tabSelected="1" view="pageBreakPreview" zoomScaleNormal="100" zoomScaleSheetLayoutView="100" workbookViewId="0">
      <selection activeCell="V24" sqref="V24"/>
    </sheetView>
  </sheetViews>
  <sheetFormatPr defaultRowHeight="15" x14ac:dyDescent="0.25"/>
  <cols>
    <col min="1" max="1" width="9.140625" style="1"/>
    <col min="2" max="2" width="29.5703125" style="1" customWidth="1"/>
    <col min="3" max="3" width="12.85546875" style="1" customWidth="1"/>
    <col min="4" max="4" width="17.28515625" style="1" hidden="1" customWidth="1"/>
    <col min="5" max="5" width="17" style="1" hidden="1" customWidth="1"/>
    <col min="6" max="7" width="12.7109375" style="1" customWidth="1"/>
    <col min="8" max="8" width="12.7109375" style="1" hidden="1" customWidth="1"/>
    <col min="9" max="9" width="16.42578125" style="1" customWidth="1"/>
    <col min="10" max="10" width="22.5703125" style="1" customWidth="1"/>
    <col min="11" max="11" width="14.28515625" style="1" customWidth="1"/>
    <col min="12" max="13" width="14.28515625" style="1" hidden="1" customWidth="1"/>
    <col min="14" max="14" width="13.7109375" style="1" hidden="1" customWidth="1"/>
    <col min="15" max="15" width="13.7109375" style="1" customWidth="1"/>
    <col min="16" max="16" width="11.7109375" style="1" hidden="1" customWidth="1"/>
    <col min="17" max="17" width="17.140625" style="1" hidden="1" customWidth="1"/>
    <col min="18" max="18" width="20.5703125" customWidth="1"/>
    <col min="19" max="19" width="4.5703125" customWidth="1"/>
  </cols>
  <sheetData>
    <row r="1" spans="1:22" ht="27.75" customHeight="1" thickBot="1" x14ac:dyDescent="0.3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60"/>
      <c r="R1" s="60"/>
    </row>
    <row r="2" spans="1:22" ht="60" customHeight="1" x14ac:dyDescent="0.25">
      <c r="A2" s="63" t="s">
        <v>0</v>
      </c>
      <c r="B2" s="62" t="s">
        <v>1</v>
      </c>
      <c r="C2" s="62" t="s">
        <v>9</v>
      </c>
      <c r="D2" s="62" t="s">
        <v>11</v>
      </c>
      <c r="E2" s="62" t="s">
        <v>12</v>
      </c>
      <c r="F2" s="62" t="s">
        <v>10</v>
      </c>
      <c r="G2" s="62"/>
      <c r="H2" s="62" t="s">
        <v>39</v>
      </c>
      <c r="I2" s="62" t="s">
        <v>4</v>
      </c>
      <c r="J2" s="62" t="s">
        <v>46</v>
      </c>
      <c r="K2" s="62" t="s">
        <v>58</v>
      </c>
      <c r="L2" s="68" t="s">
        <v>56</v>
      </c>
      <c r="M2" s="68" t="s">
        <v>57</v>
      </c>
      <c r="N2" s="62" t="s">
        <v>5</v>
      </c>
      <c r="O2" s="62" t="s">
        <v>6</v>
      </c>
      <c r="P2" s="53" t="s">
        <v>44</v>
      </c>
      <c r="Q2" s="56" t="s">
        <v>8</v>
      </c>
      <c r="R2" s="56" t="s">
        <v>44</v>
      </c>
    </row>
    <row r="3" spans="1:22" ht="51.75" customHeight="1" x14ac:dyDescent="0.25">
      <c r="A3" s="64"/>
      <c r="B3" s="65"/>
      <c r="C3" s="65"/>
      <c r="D3" s="65"/>
      <c r="E3" s="65"/>
      <c r="F3" s="33" t="s">
        <v>2</v>
      </c>
      <c r="G3" s="33" t="s">
        <v>3</v>
      </c>
      <c r="H3" s="65"/>
      <c r="I3" s="65"/>
      <c r="J3" s="65"/>
      <c r="K3" s="65"/>
      <c r="L3" s="69"/>
      <c r="M3" s="69"/>
      <c r="N3" s="65"/>
      <c r="O3" s="65"/>
      <c r="P3" s="30" t="s">
        <v>7</v>
      </c>
      <c r="Q3" s="56"/>
      <c r="R3" s="56"/>
    </row>
    <row r="4" spans="1:22" s="31" customFormat="1" ht="16.5" customHeight="1" x14ac:dyDescent="0.25">
      <c r="A4" s="15"/>
      <c r="B4" s="30">
        <v>1</v>
      </c>
      <c r="C4" s="30">
        <v>2</v>
      </c>
      <c r="D4" s="30"/>
      <c r="E4" s="30"/>
      <c r="F4" s="30">
        <v>3</v>
      </c>
      <c r="G4" s="30">
        <v>4</v>
      </c>
      <c r="H4" s="30"/>
      <c r="I4" s="30">
        <v>5</v>
      </c>
      <c r="J4" s="30">
        <v>6</v>
      </c>
      <c r="K4" s="30">
        <v>7</v>
      </c>
      <c r="L4" s="30"/>
      <c r="M4" s="30"/>
      <c r="N4" s="30"/>
      <c r="O4" s="30" t="s">
        <v>42</v>
      </c>
      <c r="P4" s="30" t="s">
        <v>41</v>
      </c>
      <c r="Q4" s="30"/>
      <c r="R4" s="42" t="s">
        <v>43</v>
      </c>
    </row>
    <row r="5" spans="1:22" s="31" customFormat="1" ht="16.5" hidden="1" customHeight="1" x14ac:dyDescent="0.25">
      <c r="A5" s="66" t="s">
        <v>50</v>
      </c>
      <c r="B5" s="67"/>
      <c r="C5" s="46"/>
      <c r="D5" s="46"/>
      <c r="E5" s="46"/>
      <c r="F5" s="46"/>
      <c r="G5" s="46"/>
      <c r="H5" s="46"/>
      <c r="I5" s="46"/>
      <c r="J5" s="46"/>
      <c r="K5" s="46"/>
      <c r="L5" s="46"/>
      <c r="M5" s="27"/>
      <c r="N5" s="46"/>
      <c r="O5" s="46"/>
      <c r="P5" s="46"/>
      <c r="Q5" s="46"/>
      <c r="R5" s="47"/>
    </row>
    <row r="6" spans="1:22" x14ac:dyDescent="0.25">
      <c r="A6" s="23">
        <v>1</v>
      </c>
      <c r="B6" s="48" t="s">
        <v>13</v>
      </c>
      <c r="C6" s="24" t="s">
        <v>29</v>
      </c>
      <c r="D6" s="25"/>
      <c r="E6" s="25"/>
      <c r="F6" s="25">
        <v>125</v>
      </c>
      <c r="G6" s="25">
        <v>125</v>
      </c>
      <c r="H6" s="25">
        <v>0.92</v>
      </c>
      <c r="I6" s="26">
        <f t="shared" ref="I6:I27" si="0">((G6*H6)/100)*105</f>
        <v>120.74999999999999</v>
      </c>
      <c r="J6" s="27">
        <v>46.8</v>
      </c>
      <c r="K6" s="27">
        <v>40.32</v>
      </c>
      <c r="L6" s="27"/>
      <c r="M6" s="27">
        <v>40.32</v>
      </c>
      <c r="N6" s="28"/>
      <c r="O6" s="26">
        <f>J6+K6</f>
        <v>87.12</v>
      </c>
      <c r="P6" s="28">
        <f>I6-J6</f>
        <v>73.949999999999989</v>
      </c>
      <c r="Q6" s="28">
        <f>P6-N6</f>
        <v>73.949999999999989</v>
      </c>
      <c r="R6" s="29">
        <f>I6-O6</f>
        <v>33.629999999999981</v>
      </c>
      <c r="T6" s="13"/>
    </row>
    <row r="7" spans="1:22" x14ac:dyDescent="0.25">
      <c r="A7" s="15">
        <v>2</v>
      </c>
      <c r="B7" s="49" t="s">
        <v>15</v>
      </c>
      <c r="C7" s="10" t="s">
        <v>31</v>
      </c>
      <c r="D7" s="14"/>
      <c r="E7" s="14"/>
      <c r="F7" s="14">
        <v>40</v>
      </c>
      <c r="G7" s="14">
        <v>40</v>
      </c>
      <c r="H7" s="14">
        <v>0.92</v>
      </c>
      <c r="I7" s="19">
        <f>((G7*H7)/100)*105</f>
        <v>38.640000000000008</v>
      </c>
      <c r="J7" s="20">
        <v>27.815000000000001</v>
      </c>
      <c r="K7" s="18" t="s">
        <v>40</v>
      </c>
      <c r="L7" s="18"/>
      <c r="M7" s="27"/>
      <c r="N7" s="21"/>
      <c r="O7" s="26">
        <f>J7</f>
        <v>27.815000000000001</v>
      </c>
      <c r="P7" s="28">
        <f>I7-J7</f>
        <v>10.825000000000006</v>
      </c>
      <c r="Q7" s="21">
        <f>P7-N7</f>
        <v>10.825000000000006</v>
      </c>
      <c r="R7" s="29">
        <f>I7-O7</f>
        <v>10.825000000000006</v>
      </c>
    </row>
    <row r="8" spans="1:22" x14ac:dyDescent="0.25">
      <c r="A8" s="15">
        <v>3</v>
      </c>
      <c r="B8" s="49" t="s">
        <v>19</v>
      </c>
      <c r="C8" s="9" t="s">
        <v>30</v>
      </c>
      <c r="D8" s="8"/>
      <c r="E8" s="8"/>
      <c r="F8" s="8">
        <v>25</v>
      </c>
      <c r="G8" s="8">
        <v>25</v>
      </c>
      <c r="H8" s="8">
        <v>0.92</v>
      </c>
      <c r="I8" s="16">
        <f>((G8*H8)/100)*105</f>
        <v>24.150000000000002</v>
      </c>
      <c r="J8" s="12">
        <v>20.8</v>
      </c>
      <c r="K8" s="5" t="s">
        <v>40</v>
      </c>
      <c r="L8" s="5"/>
      <c r="M8" s="27"/>
      <c r="N8" s="6"/>
      <c r="O8" s="26">
        <f>J8</f>
        <v>20.8</v>
      </c>
      <c r="P8" s="28">
        <f>I8-J8</f>
        <v>3.3500000000000014</v>
      </c>
      <c r="Q8" s="6">
        <f>P8-N8</f>
        <v>3.3500000000000014</v>
      </c>
      <c r="R8" s="29">
        <f>I8-O8</f>
        <v>3.3500000000000014</v>
      </c>
    </row>
    <row r="9" spans="1:22" ht="15" customHeight="1" x14ac:dyDescent="0.25">
      <c r="A9" s="15">
        <v>4</v>
      </c>
      <c r="B9" s="49" t="s">
        <v>20</v>
      </c>
      <c r="C9" s="9" t="s">
        <v>30</v>
      </c>
      <c r="D9" s="8"/>
      <c r="E9" s="8"/>
      <c r="F9" s="8">
        <v>25</v>
      </c>
      <c r="G9" s="8">
        <v>25</v>
      </c>
      <c r="H9" s="8">
        <v>0.92</v>
      </c>
      <c r="I9" s="16">
        <f>((G9*H9)/100)*105</f>
        <v>24.150000000000002</v>
      </c>
      <c r="J9" s="12">
        <v>20.8</v>
      </c>
      <c r="K9" s="5" t="s">
        <v>40</v>
      </c>
      <c r="L9" s="5"/>
      <c r="M9" s="27"/>
      <c r="N9" s="6"/>
      <c r="O9" s="26">
        <f>J9</f>
        <v>20.8</v>
      </c>
      <c r="P9" s="28">
        <f>I9-J9</f>
        <v>3.3500000000000014</v>
      </c>
      <c r="Q9" s="6">
        <f>P9-N9</f>
        <v>3.3500000000000014</v>
      </c>
      <c r="R9" s="29">
        <f>I9-O9</f>
        <v>3.3500000000000014</v>
      </c>
    </row>
    <row r="10" spans="1:22" ht="15" customHeight="1" x14ac:dyDescent="0.25">
      <c r="A10" s="22">
        <v>5</v>
      </c>
      <c r="B10" s="49" t="s">
        <v>48</v>
      </c>
      <c r="C10" s="10" t="s">
        <v>30</v>
      </c>
      <c r="D10" s="14"/>
      <c r="E10" s="14"/>
      <c r="F10" s="14">
        <v>16</v>
      </c>
      <c r="G10" s="14">
        <v>16</v>
      </c>
      <c r="H10" s="14">
        <v>0.92</v>
      </c>
      <c r="I10" s="19">
        <f>((G10*H10)/100)*105</f>
        <v>15.456</v>
      </c>
      <c r="J10" s="20">
        <v>21</v>
      </c>
      <c r="K10" s="18" t="s">
        <v>40</v>
      </c>
      <c r="L10" s="20"/>
      <c r="M10" s="27"/>
      <c r="N10" s="21"/>
      <c r="O10" s="26">
        <f>J10</f>
        <v>21</v>
      </c>
      <c r="P10" s="28">
        <f>I10-J10</f>
        <v>-5.5440000000000005</v>
      </c>
      <c r="Q10" s="21">
        <f>P10-N10</f>
        <v>-5.5440000000000005</v>
      </c>
      <c r="R10" s="29">
        <f>I10-O10</f>
        <v>-5.5440000000000005</v>
      </c>
      <c r="V10" s="41"/>
    </row>
    <row r="11" spans="1:22" x14ac:dyDescent="0.25">
      <c r="A11" s="15">
        <v>6</v>
      </c>
      <c r="B11" s="49" t="s">
        <v>37</v>
      </c>
      <c r="C11" s="10" t="s">
        <v>33</v>
      </c>
      <c r="D11" s="8"/>
      <c r="E11" s="8"/>
      <c r="F11" s="8">
        <v>40</v>
      </c>
      <c r="G11" s="8">
        <v>40</v>
      </c>
      <c r="H11" s="11"/>
      <c r="I11" s="16">
        <v>40.32</v>
      </c>
      <c r="J11" s="4" t="s">
        <v>40</v>
      </c>
      <c r="K11" s="12">
        <v>4.8230000000000004</v>
      </c>
      <c r="L11" s="5"/>
      <c r="M11" s="27">
        <v>4.8230000000000004</v>
      </c>
      <c r="N11" s="6"/>
      <c r="O11" s="16">
        <f>K11</f>
        <v>4.8230000000000004</v>
      </c>
      <c r="P11" s="6" t="s">
        <v>40</v>
      </c>
      <c r="Q11" s="6" t="s">
        <v>40</v>
      </c>
      <c r="R11" s="70">
        <f>I11-O11</f>
        <v>35.497</v>
      </c>
    </row>
    <row r="12" spans="1:22" x14ac:dyDescent="0.25">
      <c r="A12" s="32">
        <v>7</v>
      </c>
      <c r="B12" s="50" t="s">
        <v>38</v>
      </c>
      <c r="C12" s="34" t="s">
        <v>34</v>
      </c>
      <c r="D12" s="35"/>
      <c r="E12" s="35"/>
      <c r="F12" s="35">
        <v>10</v>
      </c>
      <c r="G12" s="35">
        <v>10</v>
      </c>
      <c r="H12" s="36"/>
      <c r="I12" s="35" t="s">
        <v>40</v>
      </c>
      <c r="J12" s="37" t="s">
        <v>40</v>
      </c>
      <c r="K12" s="38" t="s">
        <v>40</v>
      </c>
      <c r="L12" s="38"/>
      <c r="M12" s="27"/>
      <c r="N12" s="39"/>
      <c r="O12" s="6" t="s">
        <v>40</v>
      </c>
      <c r="P12" s="6" t="s">
        <v>40</v>
      </c>
      <c r="Q12" s="6" t="s">
        <v>40</v>
      </c>
      <c r="R12" s="17" t="s">
        <v>40</v>
      </c>
    </row>
    <row r="13" spans="1:22" hidden="1" x14ac:dyDescent="0.25">
      <c r="A13" s="66" t="s">
        <v>52</v>
      </c>
      <c r="B13" s="67"/>
      <c r="C13" s="34"/>
      <c r="D13" s="35"/>
      <c r="E13" s="35"/>
      <c r="F13" s="35"/>
      <c r="G13" s="35"/>
      <c r="H13" s="36"/>
      <c r="I13" s="35"/>
      <c r="J13" s="37"/>
      <c r="K13" s="38"/>
      <c r="L13" s="38"/>
      <c r="M13" s="27"/>
      <c r="N13" s="39"/>
      <c r="O13" s="6"/>
      <c r="P13" s="6"/>
      <c r="Q13" s="6"/>
      <c r="R13" s="51"/>
    </row>
    <row r="14" spans="1:22" x14ac:dyDescent="0.25">
      <c r="A14" s="22">
        <v>8</v>
      </c>
      <c r="B14" s="49" t="s">
        <v>65</v>
      </c>
      <c r="C14" s="10" t="s">
        <v>32</v>
      </c>
      <c r="D14" s="14"/>
      <c r="E14" s="14"/>
      <c r="F14" s="14">
        <v>25</v>
      </c>
      <c r="G14" s="14">
        <v>25</v>
      </c>
      <c r="H14" s="14">
        <v>0.92</v>
      </c>
      <c r="I14" s="19">
        <f t="shared" ref="I14:I22" si="1">((G14*H14)/100)*105</f>
        <v>24.150000000000002</v>
      </c>
      <c r="J14" s="20">
        <v>38.200000000000003</v>
      </c>
      <c r="K14" s="18" t="s">
        <v>40</v>
      </c>
      <c r="L14" s="18"/>
      <c r="M14" s="27"/>
      <c r="N14" s="21"/>
      <c r="O14" s="26">
        <f>J14</f>
        <v>38.200000000000003</v>
      </c>
      <c r="P14" s="28">
        <f t="shared" ref="P14:P22" si="2">I14-J14</f>
        <v>-14.05</v>
      </c>
      <c r="Q14" s="28">
        <f t="shared" ref="Q14:Q22" si="3">P14-N14</f>
        <v>-14.05</v>
      </c>
      <c r="R14" s="29">
        <f t="shared" ref="R14:R22" si="4">I14-O14</f>
        <v>-14.05</v>
      </c>
    </row>
    <row r="15" spans="1:22" x14ac:dyDescent="0.25">
      <c r="A15" s="15">
        <v>9</v>
      </c>
      <c r="B15" s="49" t="s">
        <v>21</v>
      </c>
      <c r="C15" s="10" t="s">
        <v>33</v>
      </c>
      <c r="D15" s="8"/>
      <c r="E15" s="8"/>
      <c r="F15" s="8">
        <v>16</v>
      </c>
      <c r="G15" s="8">
        <v>16</v>
      </c>
      <c r="H15" s="8">
        <v>0.92</v>
      </c>
      <c r="I15" s="16">
        <f t="shared" si="1"/>
        <v>15.456</v>
      </c>
      <c r="J15" s="12">
        <v>11.83</v>
      </c>
      <c r="K15" s="12">
        <f>(L15*0.7*0.75)+(M15*0.75)</f>
        <v>2.3370000000000002</v>
      </c>
      <c r="L15" s="12">
        <v>1.167</v>
      </c>
      <c r="M15" s="27">
        <v>2.2991000000000001</v>
      </c>
      <c r="N15" s="6"/>
      <c r="O15" s="26">
        <f>J15+K15</f>
        <v>14.167</v>
      </c>
      <c r="P15" s="28">
        <f t="shared" si="2"/>
        <v>3.6259999999999994</v>
      </c>
      <c r="Q15" s="6">
        <f t="shared" si="3"/>
        <v>3.6259999999999994</v>
      </c>
      <c r="R15" s="29">
        <f t="shared" si="4"/>
        <v>1.2889999999999997</v>
      </c>
    </row>
    <row r="16" spans="1:22" x14ac:dyDescent="0.25">
      <c r="A16" s="15">
        <v>10</v>
      </c>
      <c r="B16" s="49" t="s">
        <v>22</v>
      </c>
      <c r="C16" s="9" t="s">
        <v>31</v>
      </c>
      <c r="D16" s="8"/>
      <c r="E16" s="8"/>
      <c r="F16" s="8">
        <v>25</v>
      </c>
      <c r="G16" s="8">
        <v>25</v>
      </c>
      <c r="H16" s="8">
        <v>0.92</v>
      </c>
      <c r="I16" s="16">
        <f t="shared" si="1"/>
        <v>24.150000000000002</v>
      </c>
      <c r="J16" s="12">
        <v>1.83</v>
      </c>
      <c r="K16" s="12">
        <f>M16*0.75</f>
        <v>0.38250000000000001</v>
      </c>
      <c r="L16" s="12"/>
      <c r="M16" s="27">
        <v>0.51</v>
      </c>
      <c r="N16" s="6"/>
      <c r="O16" s="26">
        <f>J16+K16</f>
        <v>2.2124999999999999</v>
      </c>
      <c r="P16" s="28">
        <f t="shared" si="2"/>
        <v>22.32</v>
      </c>
      <c r="Q16" s="6">
        <f t="shared" si="3"/>
        <v>22.32</v>
      </c>
      <c r="R16" s="29">
        <f t="shared" si="4"/>
        <v>21.937500000000004</v>
      </c>
    </row>
    <row r="17" spans="1:18" x14ac:dyDescent="0.25">
      <c r="A17" s="15">
        <v>11</v>
      </c>
      <c r="B17" s="49" t="s">
        <v>24</v>
      </c>
      <c r="C17" s="9" t="s">
        <v>34</v>
      </c>
      <c r="D17" s="8"/>
      <c r="E17" s="8"/>
      <c r="F17" s="8">
        <v>6.3</v>
      </c>
      <c r="G17" s="8">
        <v>6.3</v>
      </c>
      <c r="H17" s="8">
        <v>0.92</v>
      </c>
      <c r="I17" s="16">
        <f t="shared" si="1"/>
        <v>6.0858000000000008</v>
      </c>
      <c r="J17" s="12">
        <v>2.4590000000000001</v>
      </c>
      <c r="K17" s="12">
        <f>(L17*0.7*0.75)+(M17*0.75)</f>
        <v>0.175125</v>
      </c>
      <c r="L17" s="12">
        <v>0.19500000000000001</v>
      </c>
      <c r="M17" s="27">
        <v>9.7000000000000003E-2</v>
      </c>
      <c r="N17" s="6"/>
      <c r="O17" s="26">
        <f>J17+K17</f>
        <v>2.634125</v>
      </c>
      <c r="P17" s="28">
        <f t="shared" si="2"/>
        <v>3.6268000000000007</v>
      </c>
      <c r="Q17" s="6">
        <f t="shared" si="3"/>
        <v>3.6268000000000007</v>
      </c>
      <c r="R17" s="29">
        <f t="shared" si="4"/>
        <v>3.4516750000000007</v>
      </c>
    </row>
    <row r="18" spans="1:18" x14ac:dyDescent="0.25">
      <c r="A18" s="15">
        <v>12</v>
      </c>
      <c r="B18" s="49" t="s">
        <v>25</v>
      </c>
      <c r="C18" s="9" t="s">
        <v>34</v>
      </c>
      <c r="D18" s="8"/>
      <c r="E18" s="8"/>
      <c r="F18" s="8">
        <v>6.3</v>
      </c>
      <c r="G18" s="8">
        <v>6.3</v>
      </c>
      <c r="H18" s="8">
        <v>0.92</v>
      </c>
      <c r="I18" s="16">
        <f t="shared" si="1"/>
        <v>6.0858000000000008</v>
      </c>
      <c r="J18" s="12">
        <v>2.4590000000000001</v>
      </c>
      <c r="K18" s="5" t="s">
        <v>40</v>
      </c>
      <c r="L18" s="5"/>
      <c r="M18" s="27"/>
      <c r="N18" s="6"/>
      <c r="O18" s="26">
        <f>J18</f>
        <v>2.4590000000000001</v>
      </c>
      <c r="P18" s="28">
        <f t="shared" si="2"/>
        <v>3.6268000000000007</v>
      </c>
      <c r="Q18" s="6">
        <f t="shared" si="3"/>
        <v>3.6268000000000007</v>
      </c>
      <c r="R18" s="29">
        <f t="shared" si="4"/>
        <v>3.6268000000000007</v>
      </c>
    </row>
    <row r="19" spans="1:18" x14ac:dyDescent="0.25">
      <c r="A19" s="15">
        <v>13</v>
      </c>
      <c r="B19" s="49" t="s">
        <v>26</v>
      </c>
      <c r="C19" s="9" t="s">
        <v>34</v>
      </c>
      <c r="D19" s="8"/>
      <c r="E19" s="8"/>
      <c r="F19" s="8">
        <v>1.6</v>
      </c>
      <c r="G19" s="8">
        <v>1.6</v>
      </c>
      <c r="H19" s="8">
        <v>0.92</v>
      </c>
      <c r="I19" s="16">
        <f t="shared" si="1"/>
        <v>1.5456000000000003</v>
      </c>
      <c r="J19" s="12">
        <v>0.27500000000000002</v>
      </c>
      <c r="K19" s="12">
        <f>(L19*0.7*0.75)+(M19*0.75)</f>
        <v>0.65639999999999998</v>
      </c>
      <c r="L19" s="12">
        <v>6.6000000000000003E-2</v>
      </c>
      <c r="M19" s="27">
        <v>0.82899999999999996</v>
      </c>
      <c r="N19" s="6"/>
      <c r="O19" s="26">
        <f>J19+K19</f>
        <v>0.93140000000000001</v>
      </c>
      <c r="P19" s="28">
        <f t="shared" si="2"/>
        <v>1.2706000000000004</v>
      </c>
      <c r="Q19" s="6">
        <f t="shared" si="3"/>
        <v>1.2706000000000004</v>
      </c>
      <c r="R19" s="29">
        <f t="shared" si="4"/>
        <v>0.6142000000000003</v>
      </c>
    </row>
    <row r="20" spans="1:18" x14ac:dyDescent="0.25">
      <c r="A20" s="15">
        <v>14</v>
      </c>
      <c r="B20" s="49" t="s">
        <v>27</v>
      </c>
      <c r="C20" s="9" t="s">
        <v>34</v>
      </c>
      <c r="D20" s="8"/>
      <c r="E20" s="8"/>
      <c r="F20" s="8">
        <v>2.5</v>
      </c>
      <c r="G20" s="8">
        <v>2.5</v>
      </c>
      <c r="H20" s="8">
        <v>0.92</v>
      </c>
      <c r="I20" s="16">
        <f t="shared" si="1"/>
        <v>2.4150000000000005</v>
      </c>
      <c r="J20" s="12">
        <v>1.01</v>
      </c>
      <c r="K20" s="12">
        <f>(L20*0.75*0.7)+(M20*0.75)</f>
        <v>0.121125</v>
      </c>
      <c r="L20" s="12">
        <v>0.105</v>
      </c>
      <c r="M20" s="27">
        <v>8.7999999999999995E-2</v>
      </c>
      <c r="N20" s="6"/>
      <c r="O20" s="26">
        <f>J20+K20</f>
        <v>1.1311249999999999</v>
      </c>
      <c r="P20" s="28">
        <f t="shared" si="2"/>
        <v>1.4050000000000005</v>
      </c>
      <c r="Q20" s="6">
        <f t="shared" si="3"/>
        <v>1.4050000000000005</v>
      </c>
      <c r="R20" s="29">
        <f t="shared" si="4"/>
        <v>1.2838750000000005</v>
      </c>
    </row>
    <row r="21" spans="1:18" x14ac:dyDescent="0.25">
      <c r="A21" s="15">
        <v>15</v>
      </c>
      <c r="B21" s="49" t="s">
        <v>28</v>
      </c>
      <c r="C21" s="9" t="s">
        <v>34</v>
      </c>
      <c r="D21" s="8"/>
      <c r="E21" s="8"/>
      <c r="F21" s="8">
        <v>1.6</v>
      </c>
      <c r="G21" s="8">
        <v>1.6</v>
      </c>
      <c r="H21" s="8">
        <v>0.92</v>
      </c>
      <c r="I21" s="16">
        <f t="shared" si="1"/>
        <v>1.5456000000000003</v>
      </c>
      <c r="J21" s="12">
        <v>0.26500000000000001</v>
      </c>
      <c r="K21" s="12">
        <f>L21*0.75*0.7</f>
        <v>1.0499999999999999E-2</v>
      </c>
      <c r="L21" s="12">
        <v>0.02</v>
      </c>
      <c r="M21" s="27"/>
      <c r="N21" s="6"/>
      <c r="O21" s="26">
        <f>J21</f>
        <v>0.26500000000000001</v>
      </c>
      <c r="P21" s="28">
        <f t="shared" si="2"/>
        <v>1.2806000000000002</v>
      </c>
      <c r="Q21" s="6">
        <f t="shared" si="3"/>
        <v>1.2806000000000002</v>
      </c>
      <c r="R21" s="29">
        <f t="shared" si="4"/>
        <v>1.2806000000000002</v>
      </c>
    </row>
    <row r="22" spans="1:18" x14ac:dyDescent="0.25">
      <c r="A22" s="15">
        <v>16</v>
      </c>
      <c r="B22" s="49" t="s">
        <v>59</v>
      </c>
      <c r="C22" s="9" t="s">
        <v>34</v>
      </c>
      <c r="D22" s="8"/>
      <c r="E22" s="8"/>
      <c r="F22" s="8">
        <v>1.6</v>
      </c>
      <c r="G22" s="8">
        <v>1.6</v>
      </c>
      <c r="H22" s="8">
        <v>0.92</v>
      </c>
      <c r="I22" s="16">
        <f t="shared" si="1"/>
        <v>1.5456000000000003</v>
      </c>
      <c r="J22" s="12">
        <v>0.375</v>
      </c>
      <c r="K22" s="12">
        <f>(L22*0.75*0.7)+M22*0.75</f>
        <v>1.4936250000000002</v>
      </c>
      <c r="L22" s="12">
        <v>1.4999999999999999E-2</v>
      </c>
      <c r="M22" s="27">
        <v>1.9810000000000001</v>
      </c>
      <c r="N22" s="6"/>
      <c r="O22" s="26">
        <f>J22+K22</f>
        <v>1.8686250000000002</v>
      </c>
      <c r="P22" s="28">
        <f t="shared" si="2"/>
        <v>1.1706000000000003</v>
      </c>
      <c r="Q22" s="6">
        <f t="shared" si="3"/>
        <v>1.1706000000000003</v>
      </c>
      <c r="R22" s="29">
        <f t="shared" si="4"/>
        <v>-0.3230249999999999</v>
      </c>
    </row>
    <row r="23" spans="1:18" hidden="1" x14ac:dyDescent="0.25">
      <c r="A23" s="66" t="s">
        <v>51</v>
      </c>
      <c r="B23" s="67"/>
      <c r="C23" s="34"/>
      <c r="D23" s="35"/>
      <c r="E23" s="35"/>
      <c r="F23" s="35"/>
      <c r="G23" s="35"/>
      <c r="H23" s="36"/>
      <c r="I23" s="35"/>
      <c r="J23" s="37"/>
      <c r="K23" s="38"/>
      <c r="L23" s="38"/>
      <c r="M23" s="27"/>
      <c r="N23" s="39"/>
      <c r="O23" s="6"/>
      <c r="P23" s="6"/>
      <c r="Q23" s="6"/>
      <c r="R23" s="17"/>
    </row>
    <row r="24" spans="1:18" x14ac:dyDescent="0.25">
      <c r="A24" s="15">
        <v>17</v>
      </c>
      <c r="B24" s="49" t="s">
        <v>36</v>
      </c>
      <c r="C24" s="10" t="s">
        <v>30</v>
      </c>
      <c r="D24" s="8"/>
      <c r="E24" s="8"/>
      <c r="F24" s="8">
        <v>6.3</v>
      </c>
      <c r="G24" s="8"/>
      <c r="H24" s="14">
        <v>0.92</v>
      </c>
      <c r="I24" s="16">
        <f>((F24*H24)/100)*105</f>
        <v>6.0858000000000008</v>
      </c>
      <c r="J24" s="12">
        <v>0.3</v>
      </c>
      <c r="K24" s="5" t="s">
        <v>40</v>
      </c>
      <c r="L24" s="5"/>
      <c r="M24" s="27"/>
      <c r="N24" s="6"/>
      <c r="O24" s="26">
        <f>J24</f>
        <v>0.3</v>
      </c>
      <c r="P24" s="28">
        <f>I24-J24</f>
        <v>5.7858000000000009</v>
      </c>
      <c r="Q24" s="52">
        <f>P24-N24</f>
        <v>5.7858000000000009</v>
      </c>
      <c r="R24" s="29">
        <f>I24-O24</f>
        <v>5.7858000000000009</v>
      </c>
    </row>
    <row r="25" spans="1:18" x14ac:dyDescent="0.25">
      <c r="A25" s="15">
        <v>18</v>
      </c>
      <c r="B25" s="49" t="s">
        <v>16</v>
      </c>
      <c r="C25" s="9" t="s">
        <v>30</v>
      </c>
      <c r="D25" s="8"/>
      <c r="E25" s="8"/>
      <c r="F25" s="8">
        <v>25</v>
      </c>
      <c r="G25" s="8">
        <v>25</v>
      </c>
      <c r="H25" s="8">
        <v>0.92</v>
      </c>
      <c r="I25" s="16">
        <f t="shared" si="0"/>
        <v>24.150000000000002</v>
      </c>
      <c r="J25" s="12">
        <v>8.89</v>
      </c>
      <c r="K25" s="5" t="s">
        <v>40</v>
      </c>
      <c r="L25" s="5"/>
      <c r="M25" s="27"/>
      <c r="N25" s="6"/>
      <c r="O25" s="26">
        <f t="shared" ref="O25:O27" si="5">J25</f>
        <v>8.89</v>
      </c>
      <c r="P25" s="28">
        <f t="shared" ref="P25:P27" si="6">I25-J25</f>
        <v>15.260000000000002</v>
      </c>
      <c r="Q25" s="6">
        <f t="shared" ref="Q25:Q27" si="7">P25-N25</f>
        <v>15.260000000000002</v>
      </c>
      <c r="R25" s="29">
        <f t="shared" ref="R25:R27" si="8">I25-O25</f>
        <v>15.260000000000002</v>
      </c>
    </row>
    <row r="26" spans="1:18" x14ac:dyDescent="0.25">
      <c r="A26" s="15">
        <v>19</v>
      </c>
      <c r="B26" s="49" t="s">
        <v>17</v>
      </c>
      <c r="C26" s="9" t="s">
        <v>30</v>
      </c>
      <c r="D26" s="8"/>
      <c r="E26" s="8"/>
      <c r="F26" s="8">
        <v>2.5</v>
      </c>
      <c r="G26" s="8">
        <v>2.5</v>
      </c>
      <c r="H26" s="8">
        <v>0.92</v>
      </c>
      <c r="I26" s="16">
        <f t="shared" si="0"/>
        <v>2.4150000000000005</v>
      </c>
      <c r="J26" s="12">
        <v>0.66</v>
      </c>
      <c r="K26" s="5" t="s">
        <v>40</v>
      </c>
      <c r="L26" s="5"/>
      <c r="M26" s="27"/>
      <c r="N26" s="6"/>
      <c r="O26" s="26">
        <f t="shared" si="5"/>
        <v>0.66</v>
      </c>
      <c r="P26" s="28">
        <f t="shared" si="6"/>
        <v>1.7550000000000003</v>
      </c>
      <c r="Q26" s="6">
        <f t="shared" si="7"/>
        <v>1.7550000000000003</v>
      </c>
      <c r="R26" s="29">
        <f t="shared" si="8"/>
        <v>1.7550000000000003</v>
      </c>
    </row>
    <row r="27" spans="1:18" x14ac:dyDescent="0.25">
      <c r="A27" s="15">
        <v>20</v>
      </c>
      <c r="B27" s="49" t="s">
        <v>18</v>
      </c>
      <c r="C27" s="9" t="s">
        <v>30</v>
      </c>
      <c r="D27" s="8"/>
      <c r="E27" s="8"/>
      <c r="F27" s="8">
        <v>6.3</v>
      </c>
      <c r="G27" s="8">
        <v>6.3</v>
      </c>
      <c r="H27" s="8">
        <v>0.92</v>
      </c>
      <c r="I27" s="16">
        <f t="shared" si="0"/>
        <v>6.0858000000000008</v>
      </c>
      <c r="J27" s="12">
        <v>3.11</v>
      </c>
      <c r="K27" s="5" t="s">
        <v>40</v>
      </c>
      <c r="L27" s="5"/>
      <c r="M27" s="27"/>
      <c r="N27" s="6"/>
      <c r="O27" s="26">
        <f t="shared" si="5"/>
        <v>3.11</v>
      </c>
      <c r="P27" s="28">
        <f t="shared" si="6"/>
        <v>2.9758000000000009</v>
      </c>
      <c r="Q27" s="6">
        <f t="shared" si="7"/>
        <v>2.9758000000000009</v>
      </c>
      <c r="R27" s="29">
        <f t="shared" si="8"/>
        <v>2.9758000000000009</v>
      </c>
    </row>
    <row r="28" spans="1:18" ht="15" customHeight="1" x14ac:dyDescent="0.25">
      <c r="A28" s="22">
        <v>21</v>
      </c>
      <c r="B28" s="49" t="s">
        <v>47</v>
      </c>
      <c r="C28" s="10" t="s">
        <v>30</v>
      </c>
      <c r="D28" s="14"/>
      <c r="E28" s="14"/>
      <c r="F28" s="14">
        <v>25</v>
      </c>
      <c r="G28" s="14">
        <v>25</v>
      </c>
      <c r="H28" s="14">
        <v>0.92</v>
      </c>
      <c r="I28" s="19">
        <f>((G28*H28)/100)*105</f>
        <v>24.150000000000002</v>
      </c>
      <c r="J28" s="20">
        <v>30.63</v>
      </c>
      <c r="K28" s="18" t="s">
        <v>40</v>
      </c>
      <c r="L28" s="18"/>
      <c r="M28" s="27"/>
      <c r="N28" s="21"/>
      <c r="O28" s="26">
        <f>J28</f>
        <v>30.63</v>
      </c>
      <c r="P28" s="28">
        <f>I28-J28</f>
        <v>-6.4799999999999969</v>
      </c>
      <c r="Q28" s="21">
        <f>P28-N28</f>
        <v>-6.4799999999999969</v>
      </c>
      <c r="R28" s="29">
        <f>I28-O28</f>
        <v>-6.4799999999999969</v>
      </c>
    </row>
    <row r="29" spans="1:18" hidden="1" x14ac:dyDescent="0.25">
      <c r="A29" s="66" t="s">
        <v>53</v>
      </c>
      <c r="B29" s="67"/>
      <c r="C29" s="9"/>
      <c r="D29" s="8"/>
      <c r="E29" s="8"/>
      <c r="F29" s="8"/>
      <c r="G29" s="8"/>
      <c r="H29" s="8"/>
      <c r="I29" s="16"/>
      <c r="J29" s="12"/>
      <c r="K29" s="5"/>
      <c r="L29" s="5"/>
      <c r="M29" s="27"/>
      <c r="N29" s="6"/>
      <c r="O29" s="26"/>
      <c r="P29" s="28"/>
      <c r="Q29" s="6"/>
      <c r="R29" s="29"/>
    </row>
    <row r="30" spans="1:18" x14ac:dyDescent="0.25">
      <c r="A30" s="15">
        <v>22</v>
      </c>
      <c r="B30" s="49" t="s">
        <v>60</v>
      </c>
      <c r="C30" s="9" t="s">
        <v>34</v>
      </c>
      <c r="D30" s="8"/>
      <c r="E30" s="8"/>
      <c r="F30" s="8">
        <v>4</v>
      </c>
      <c r="G30" s="8">
        <v>4</v>
      </c>
      <c r="H30" s="8">
        <v>0.92</v>
      </c>
      <c r="I30" s="16">
        <f>((G30*H30)/100)*105</f>
        <v>3.8639999999999999</v>
      </c>
      <c r="J30" s="12">
        <v>3.06</v>
      </c>
      <c r="K30" s="12">
        <f>(L30*0.75*0.7)+(M30*0.75)</f>
        <v>7.2750000000000009E-2</v>
      </c>
      <c r="L30" s="12">
        <v>0.01</v>
      </c>
      <c r="M30" s="27">
        <v>0.09</v>
      </c>
      <c r="N30" s="6"/>
      <c r="O30" s="26">
        <f>J30+K30</f>
        <v>3.1327500000000001</v>
      </c>
      <c r="P30" s="28">
        <f>I30-J30</f>
        <v>0.80399999999999983</v>
      </c>
      <c r="Q30" s="6">
        <f>P30-N30</f>
        <v>0.80399999999999983</v>
      </c>
      <c r="R30" s="29">
        <f>I30-O30</f>
        <v>0.73124999999999973</v>
      </c>
    </row>
    <row r="31" spans="1:18" x14ac:dyDescent="0.25">
      <c r="A31" s="15">
        <v>23</v>
      </c>
      <c r="B31" s="49" t="s">
        <v>61</v>
      </c>
      <c r="C31" s="9" t="s">
        <v>35</v>
      </c>
      <c r="D31" s="8"/>
      <c r="E31" s="8"/>
      <c r="F31" s="8">
        <v>10</v>
      </c>
      <c r="G31" s="8">
        <v>10</v>
      </c>
      <c r="H31" s="8">
        <v>0.92</v>
      </c>
      <c r="I31" s="16">
        <f>((G31*H31)/100)*105</f>
        <v>9.6600000000000019</v>
      </c>
      <c r="J31" s="12">
        <v>7.9</v>
      </c>
      <c r="K31" s="12">
        <f>(L31*0.75*0.7)+(M31*0.75)</f>
        <v>0.51690000000000003</v>
      </c>
      <c r="L31" s="12">
        <v>0.01</v>
      </c>
      <c r="M31" s="27">
        <v>0.68220000000000003</v>
      </c>
      <c r="N31" s="6"/>
      <c r="O31" s="26">
        <f>J31+K31</f>
        <v>8.4169</v>
      </c>
      <c r="P31" s="28">
        <f>I31-J31</f>
        <v>1.7600000000000016</v>
      </c>
      <c r="Q31" s="6">
        <f>P31-N31</f>
        <v>1.7600000000000016</v>
      </c>
      <c r="R31" s="29">
        <f>I31-O31</f>
        <v>1.2431000000000019</v>
      </c>
    </row>
    <row r="32" spans="1:18" x14ac:dyDescent="0.25">
      <c r="A32" s="15">
        <v>24</v>
      </c>
      <c r="B32" s="49" t="s">
        <v>62</v>
      </c>
      <c r="C32" s="9" t="s">
        <v>35</v>
      </c>
      <c r="D32" s="8"/>
      <c r="E32" s="8"/>
      <c r="F32" s="8">
        <v>2.5</v>
      </c>
      <c r="G32" s="8">
        <v>2.5</v>
      </c>
      <c r="H32" s="8">
        <v>0.92</v>
      </c>
      <c r="I32" s="16">
        <f>((G32*H32)/100)*105</f>
        <v>2.4150000000000005</v>
      </c>
      <c r="J32" s="12">
        <v>1.08</v>
      </c>
      <c r="K32" s="5" t="s">
        <v>40</v>
      </c>
      <c r="L32" s="5"/>
      <c r="M32" s="27"/>
      <c r="N32" s="6"/>
      <c r="O32" s="26">
        <f>J32</f>
        <v>1.08</v>
      </c>
      <c r="P32" s="28">
        <f>I32-J32</f>
        <v>1.3350000000000004</v>
      </c>
      <c r="Q32" s="6">
        <f>P32-N32</f>
        <v>1.3350000000000004</v>
      </c>
      <c r="R32" s="29">
        <f>I32-O32</f>
        <v>1.3350000000000004</v>
      </c>
    </row>
    <row r="33" spans="1:22" x14ac:dyDescent="0.25">
      <c r="A33" s="15">
        <v>25</v>
      </c>
      <c r="B33" s="49" t="s">
        <v>63</v>
      </c>
      <c r="C33" s="9" t="s">
        <v>34</v>
      </c>
      <c r="D33" s="8"/>
      <c r="E33" s="8"/>
      <c r="F33" s="8">
        <v>6.3</v>
      </c>
      <c r="G33" s="8">
        <v>6.3</v>
      </c>
      <c r="H33" s="8">
        <v>0.92</v>
      </c>
      <c r="I33" s="16">
        <f>((G33*H33)/100)*105</f>
        <v>6.0858000000000008</v>
      </c>
      <c r="J33" s="12">
        <v>1.31</v>
      </c>
      <c r="K33" s="5" t="s">
        <v>40</v>
      </c>
      <c r="L33" s="5"/>
      <c r="M33" s="27"/>
      <c r="N33" s="6"/>
      <c r="O33" s="26">
        <f>J33</f>
        <v>1.31</v>
      </c>
      <c r="P33" s="28">
        <f>I33-J33</f>
        <v>4.7758000000000003</v>
      </c>
      <c r="Q33" s="6">
        <f>P33-N33</f>
        <v>4.7758000000000003</v>
      </c>
      <c r="R33" s="29">
        <f>I33-O33</f>
        <v>4.7758000000000003</v>
      </c>
    </row>
    <row r="34" spans="1:22" hidden="1" x14ac:dyDescent="0.25">
      <c r="A34" s="66" t="s">
        <v>54</v>
      </c>
      <c r="B34" s="67"/>
      <c r="C34" s="9"/>
      <c r="D34" s="8"/>
      <c r="E34" s="8"/>
      <c r="F34" s="8"/>
      <c r="G34" s="8"/>
      <c r="H34" s="8"/>
      <c r="I34" s="16"/>
      <c r="J34" s="12"/>
      <c r="K34" s="5"/>
      <c r="L34" s="5"/>
      <c r="M34" s="27"/>
      <c r="N34" s="6"/>
      <c r="O34" s="26"/>
      <c r="P34" s="28"/>
      <c r="Q34" s="6"/>
      <c r="R34" s="29"/>
    </row>
    <row r="35" spans="1:22" x14ac:dyDescent="0.25">
      <c r="A35" s="15">
        <v>26</v>
      </c>
      <c r="B35" s="49" t="s">
        <v>23</v>
      </c>
      <c r="C35" s="10" t="s">
        <v>64</v>
      </c>
      <c r="D35" s="8"/>
      <c r="E35" s="8"/>
      <c r="F35" s="8">
        <v>16</v>
      </c>
      <c r="G35" s="8">
        <v>16</v>
      </c>
      <c r="H35" s="8">
        <v>0.92</v>
      </c>
      <c r="I35" s="16">
        <f>((G35*H35)/100)*105</f>
        <v>15.456</v>
      </c>
      <c r="J35" s="12">
        <v>11.83</v>
      </c>
      <c r="K35" s="12">
        <f>M35*0.75</f>
        <v>0.544875</v>
      </c>
      <c r="L35" s="12"/>
      <c r="M35" s="55">
        <v>0.72650000000000003</v>
      </c>
      <c r="N35" s="6"/>
      <c r="O35" s="26">
        <f t="shared" ref="O35" si="9">J35+K35</f>
        <v>12.374874999999999</v>
      </c>
      <c r="P35" s="28">
        <f>I35-J35</f>
        <v>3.6259999999999994</v>
      </c>
      <c r="Q35" s="6">
        <f>P35-N35</f>
        <v>3.6259999999999994</v>
      </c>
      <c r="R35" s="29">
        <f>I35-O35</f>
        <v>3.0811250000000001</v>
      </c>
      <c r="V35" s="41"/>
    </row>
    <row r="36" spans="1:22" hidden="1" x14ac:dyDescent="0.25">
      <c r="A36" s="66" t="s">
        <v>55</v>
      </c>
      <c r="B36" s="67"/>
      <c r="C36" s="10"/>
      <c r="D36" s="8"/>
      <c r="E36" s="8"/>
      <c r="F36" s="8"/>
      <c r="G36" s="8"/>
      <c r="H36" s="8"/>
      <c r="I36" s="16"/>
      <c r="J36" s="12"/>
      <c r="K36" s="12"/>
      <c r="L36" s="12"/>
      <c r="M36" s="27"/>
      <c r="N36" s="6"/>
      <c r="O36" s="26"/>
      <c r="P36" s="28"/>
      <c r="Q36" s="6"/>
      <c r="R36" s="29"/>
      <c r="V36" s="41"/>
    </row>
    <row r="37" spans="1:22" ht="15.75" thickBot="1" x14ac:dyDescent="0.3">
      <c r="A37" s="15">
        <v>27</v>
      </c>
      <c r="B37" s="49" t="s">
        <v>14</v>
      </c>
      <c r="C37" s="9" t="s">
        <v>30</v>
      </c>
      <c r="D37" s="8"/>
      <c r="E37" s="8"/>
      <c r="F37" s="8">
        <v>2.5</v>
      </c>
      <c r="G37" s="8">
        <v>2.5</v>
      </c>
      <c r="H37" s="8">
        <v>0.92</v>
      </c>
      <c r="I37" s="16">
        <f>((G37*H37)/100)*105</f>
        <v>2.4150000000000005</v>
      </c>
      <c r="J37" s="12">
        <v>0.55000000000000004</v>
      </c>
      <c r="K37" s="5" t="s">
        <v>40</v>
      </c>
      <c r="L37" s="5" t="s">
        <v>40</v>
      </c>
      <c r="M37" s="54" t="s">
        <v>40</v>
      </c>
      <c r="N37" s="6"/>
      <c r="O37" s="26">
        <f>J37</f>
        <v>0.55000000000000004</v>
      </c>
      <c r="P37" s="28">
        <f>I37-J37</f>
        <v>1.8650000000000004</v>
      </c>
      <c r="Q37" s="6">
        <f>P37-N37</f>
        <v>1.8650000000000004</v>
      </c>
      <c r="R37" s="29">
        <f>I37-O37</f>
        <v>1.8650000000000004</v>
      </c>
    </row>
    <row r="38" spans="1:22" s="40" customFormat="1" ht="15.75" thickBot="1" x14ac:dyDescent="0.3">
      <c r="A38" s="57" t="s">
        <v>45</v>
      </c>
      <c r="B38" s="58"/>
      <c r="C38" s="43"/>
      <c r="D38" s="43"/>
      <c r="E38" s="43"/>
      <c r="F38" s="43">
        <f>F6+F37+F7+F25+F26+F27+F28+F8+F9+F10+F14+F15+F16+F35+F17+F18+F19+F20+F21+F22+F30+F31+F32+F33+F24+F11+F12</f>
        <v>473.30000000000013</v>
      </c>
      <c r="G38" s="43">
        <f>G6+G37+G7+G25+G26+G27+G28+G8+G9+G10+G14+G15+G16+G35+G17+G18+G19+G20+G21+G22+G30+G31+G32+G33+G24+G11+G12</f>
        <v>467.00000000000011</v>
      </c>
      <c r="H38" s="43"/>
      <c r="I38" s="44">
        <f>I6+I37+I7+I25+I26+I27+I28+I8+I9+I10+I14+I15+I16+I35+I17+I18+I19+I20+I21+I22+I30+I31+I32+I33+I24</f>
        <v>408.90780000000001</v>
      </c>
      <c r="J38" s="43"/>
      <c r="K38" s="43"/>
      <c r="L38" s="43"/>
      <c r="M38" s="43"/>
      <c r="N38" s="43"/>
      <c r="O38" s="44">
        <f>O6+O37+O7+O25+O26+O27+O28+O8+O9+O10+O14+O15+O16+O35+O17+O18+O19+O20+O21+O22+O30+O31+O32+O33+O24</f>
        <v>311.85829999999993</v>
      </c>
      <c r="P38" s="43"/>
      <c r="Q38" s="43"/>
      <c r="R38" s="45">
        <f>R6+R37+R7+R25+R26+R27+R8+R9+R15+R16+R35+R17+R18+R19+R20+R21+R22+R30+R31+R32+R33+R24</f>
        <v>123.12349999999998</v>
      </c>
      <c r="T38" s="31"/>
    </row>
    <row r="39" spans="1:22" s="3" customFormat="1" x14ac:dyDescent="0.25">
      <c r="B39" s="7"/>
    </row>
    <row r="40" spans="1:22" s="3" customFormat="1" x14ac:dyDescent="0.25">
      <c r="A40" s="61" t="s">
        <v>49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22" s="3" customFormat="1" x14ac:dyDescent="0.25">
      <c r="B41" s="3" t="s">
        <v>67</v>
      </c>
    </row>
    <row r="42" spans="1:22" s="3" customFormat="1" x14ac:dyDescent="0.25"/>
    <row r="43" spans="1:22" s="3" customFormat="1" x14ac:dyDescent="0.25"/>
    <row r="44" spans="1:22" s="3" customFormat="1" x14ac:dyDescent="0.25"/>
    <row r="45" spans="1:22" s="3" customFormat="1" x14ac:dyDescent="0.25"/>
    <row r="46" spans="1:22" s="3" customFormat="1" x14ac:dyDescent="0.25"/>
    <row r="47" spans="1:22" s="3" customFormat="1" x14ac:dyDescent="0.25"/>
    <row r="48" spans="1:22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pans="1:20" s="3" customFormat="1" x14ac:dyDescent="0.25"/>
    <row r="306" spans="1:20" s="3" customFormat="1" x14ac:dyDescent="0.25"/>
    <row r="307" spans="1:20" s="3" customFormat="1" x14ac:dyDescent="0.25"/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T308" s="3"/>
    </row>
  </sheetData>
  <mergeCells count="25">
    <mergeCell ref="A34:B34"/>
    <mergeCell ref="A36:B36"/>
    <mergeCell ref="O2:O3"/>
    <mergeCell ref="A5:B5"/>
    <mergeCell ref="A23:B23"/>
    <mergeCell ref="A29:B29"/>
    <mergeCell ref="A13:B13"/>
    <mergeCell ref="L2:L3"/>
    <mergeCell ref="M2:M3"/>
    <mergeCell ref="Q2:Q3"/>
    <mergeCell ref="A38:B38"/>
    <mergeCell ref="A1:R1"/>
    <mergeCell ref="A40:R40"/>
    <mergeCell ref="R2:R3"/>
    <mergeCell ref="F2:G2"/>
    <mergeCell ref="A2:A3"/>
    <mergeCell ref="B2:B3"/>
    <mergeCell ref="I2:I3"/>
    <mergeCell ref="D2:D3"/>
    <mergeCell ref="C2:C3"/>
    <mergeCell ref="E2:E3"/>
    <mergeCell ref="H2:H3"/>
    <mergeCell ref="K2:K3"/>
    <mergeCell ref="J2:J3"/>
    <mergeCell ref="N2:N3"/>
  </mergeCells>
  <pageMargins left="0.70866141732283472" right="0.11811023622047245" top="0.19685039370078741" bottom="0.15748031496062992" header="0.31496062992125984" footer="0.31496062992125984"/>
  <pageSetup paperSize="9" scale="80" orientation="landscape" r:id="rId1"/>
  <colBreaks count="1" manualBreakCount="1">
    <brk id="18" max="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2012-11-19T09:38:54Z</dcterms:modified>
</cp:coreProperties>
</file>