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62913"/>
</workbook>
</file>

<file path=xl/calcChain.xml><?xml version="1.0" encoding="utf-8"?>
<calcChain xmlns="http://schemas.openxmlformats.org/spreadsheetml/2006/main">
  <c r="K32" i="3" l="1"/>
  <c r="J32" i="3"/>
  <c r="K31" i="3"/>
  <c r="K30" i="3"/>
  <c r="J30" i="3"/>
  <c r="K29" i="3"/>
  <c r="J29" i="3"/>
  <c r="K26" i="3"/>
  <c r="J26" i="3"/>
  <c r="K25" i="3"/>
  <c r="J25" i="3"/>
  <c r="K24" i="3"/>
  <c r="J24" i="3"/>
  <c r="K20" i="3"/>
  <c r="J20" i="3"/>
  <c r="K19" i="3"/>
  <c r="K17" i="3"/>
  <c r="J17" i="3"/>
  <c r="K16" i="3"/>
  <c r="J16" i="3"/>
  <c r="K14" i="3"/>
  <c r="J14" i="3"/>
  <c r="K13" i="3"/>
  <c r="J13" i="3"/>
  <c r="K12" i="3"/>
  <c r="J12" i="3"/>
  <c r="J9" i="3"/>
  <c r="K5" i="3"/>
  <c r="K28" i="3" l="1"/>
  <c r="K21" i="3"/>
  <c r="K18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<sst xmlns="http://schemas.openxmlformats.org/spreadsheetml/2006/main" count="260" uniqueCount="112">
  <si>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</si>
  <si>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</si>
  <si>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</si>
  <si>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</si>
  <si>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</si>
  <si>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</si>
  <si>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</si>
  <si>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</si>
  <si>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</si>
  <si>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</si>
  <si>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</si>
  <si>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</si>
  <si>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</si>
  <si>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</si>
  <si>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</si>
  <si>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</si>
  <si>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</si>
  <si>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</si>
  <si>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</si>
  <si>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</si>
  <si>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</si>
  <si>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</si>
  <si>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</si>
  <si>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</si>
  <si>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</si>
  <si>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</si>
  <si>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</si>
  <si>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</si>
  <si>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</si>
  <si>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</si>
  <si>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</si>
  <si>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</si>
  <si>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</si>
  <si>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</si>
  <si>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</si>
  <si>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</si>
  <si>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</si>
  <si>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</si>
  <si>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</si>
  <si>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</si>
  <si>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</si>
  <si>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</si>
  <si>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</si>
  <si>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</si>
  <si>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</si>
  <si>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</si>
  <si>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</si>
  <si>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</si>
  <si>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</si>
  <si>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</si>
  <si>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</si>
  <si>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</si>
  <si>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</si>
  <si>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</si>
  <si>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</si>
  <si>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</si>
  <si>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</si>
  <si>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</si>
  <si>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</si>
  <si>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</si>
  <si>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</si>
  <si>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</si>
  <si>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</si>
  <si>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</si>
  <si>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</si>
  <si>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</si>
  <si>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</si>
  <si>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</si>
  <si>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</si>
  <si>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</si>
  <si>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</si>
  <si>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</si>
  <si>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</si>
  <si>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</si>
  <si>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</si>
  <si>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</si>
  <si>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</si>
  <si>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</si>
  <si>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</si>
  <si>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</si>
  <si>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</si>
  <si>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</si>
  <si>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</si>
  <si>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</si>
  <si>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</si>
  <si>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</si>
  <si>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</si>
  <si>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</si>
  <si>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</si>
  <si>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</si>
  <si>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</si>
  <si>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</si>
  <si>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</si>
  <si>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</si>
  <si>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</si>
  <si>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</si>
  <si>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</si>
  <si>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</si>
  <si>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</si>
  <si>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</si>
  <si>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</si>
  <si>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</si>
  <si>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</si>
  <si>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</si>
  <si>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</si>
  <si>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</si>
  <si>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</si>
  <si>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</si>
  <si>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</si>
  <si>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</si>
  <si>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IV квартал 2022 г.</t>
  </si>
  <si>
    <r>
      <t xml:space="preserve"> текущая загрузка подстанции (данные контрольных замеров, зимний режимный день 21.12.2022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</si>
</sst>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93.75" customHeight="1" x14ac:dyDescent="0.25">
      <c r="A2" s="71" t="s">
        <v>0</v>
      </c>
      <c r="B2" s="73" t="s">
        <v>1</v>
      </c>
      <c r="C2" s="73" t="s">
        <v>6</v>
      </c>
      <c r="D2" s="73" t="s">
        <v>7</v>
      </c>
      <c r="E2" s="73"/>
      <c r="F2" s="73" t="s">
        <v>4</v>
      </c>
      <c r="G2" s="73" t="s">
        <v>35</v>
      </c>
      <c r="H2" s="73" t="s">
        <v>37</v>
      </c>
      <c r="I2" s="73" t="s">
        <v>5</v>
      </c>
      <c r="J2" s="78" t="s">
        <v>33</v>
      </c>
    </row>
    <row r="3" spans="1:10" x14ac:dyDescent="0.25">
      <c r="A3" s="72"/>
      <c r="B3" s="74"/>
      <c r="C3" s="74"/>
      <c r="D3" s="24" t="s">
        <v>2</v>
      </c>
      <c r="E3" s="24" t="s">
        <v>3</v>
      </c>
      <c r="F3" s="74"/>
      <c r="G3" s="74"/>
      <c r="H3" s="74"/>
      <c r="I3" s="74"/>
      <c r="J3" s="79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5" t="s">
        <v>34</v>
      </c>
      <c r="B32" s="76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7" t="s">
        <v>36</v>
      </c>
      <c r="B34" s="77"/>
      <c r="C34" s="77"/>
      <c r="D34" s="77"/>
      <c r="E34" s="77"/>
      <c r="F34" s="77"/>
      <c r="G34" s="77"/>
      <c r="H34" s="77"/>
      <c r="I34" s="77"/>
      <c r="J34" s="77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11" activePane="bottomLeft" state="frozen"/>
      <selection pane="bottomLeft" activeCell="M12" sqref="M12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42.75" customHeight="1" x14ac:dyDescent="0.25">
      <c r="A2" s="83" t="s">
        <v>0</v>
      </c>
      <c r="B2" s="82" t="s">
        <v>97</v>
      </c>
      <c r="C2" s="88" t="s">
        <v>98</v>
      </c>
      <c r="D2" s="88" t="s">
        <v>109</v>
      </c>
      <c r="E2" s="90" t="s">
        <v>60</v>
      </c>
      <c r="F2" s="91"/>
      <c r="G2" s="82" t="s">
        <v>6</v>
      </c>
      <c r="H2" s="82" t="s">
        <v>7</v>
      </c>
      <c r="I2" s="82"/>
      <c r="J2" s="82" t="s">
        <v>111</v>
      </c>
      <c r="K2" s="82" t="s">
        <v>53</v>
      </c>
      <c r="L2" s="83" t="s">
        <v>102</v>
      </c>
      <c r="M2" s="85" t="s">
        <v>101</v>
      </c>
    </row>
    <row r="3" spans="1:13" ht="77.25" customHeight="1" x14ac:dyDescent="0.25">
      <c r="A3" s="87"/>
      <c r="B3" s="82"/>
      <c r="C3" s="89"/>
      <c r="D3" s="89"/>
      <c r="E3" s="59" t="s">
        <v>61</v>
      </c>
      <c r="F3" s="60" t="s">
        <v>62</v>
      </c>
      <c r="G3" s="82"/>
      <c r="H3" s="56" t="s">
        <v>2</v>
      </c>
      <c r="I3" s="56" t="s">
        <v>3</v>
      </c>
      <c r="J3" s="82"/>
      <c r="K3" s="82"/>
      <c r="L3" s="84"/>
      <c r="M3" s="86"/>
    </row>
    <row r="4" spans="1:13" ht="28.5" customHeight="1" x14ac:dyDescent="0.25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  <c r="J4" s="61">
        <v>10</v>
      </c>
      <c r="K4" s="61">
        <v>11</v>
      </c>
      <c r="L4" s="61">
        <v>12</v>
      </c>
      <c r="M4" s="61">
        <v>13</v>
      </c>
    </row>
    <row r="5" spans="1:13" s="51" customFormat="1" ht="48" customHeight="1" x14ac:dyDescent="0.25">
      <c r="A5" s="56">
        <v>1</v>
      </c>
      <c r="B5" s="62" t="s">
        <v>10</v>
      </c>
      <c r="C5" s="63" t="s">
        <v>63</v>
      </c>
      <c r="D5" s="63" t="s">
        <v>63</v>
      </c>
      <c r="E5" s="63" t="s">
        <v>64</v>
      </c>
      <c r="F5" s="56" t="s">
        <v>65</v>
      </c>
      <c r="G5" s="56" t="s">
        <v>51</v>
      </c>
      <c r="H5" s="56">
        <v>40</v>
      </c>
      <c r="I5" s="56">
        <v>40</v>
      </c>
      <c r="J5" s="58">
        <v>22.15</v>
      </c>
      <c r="K5" s="54">
        <f>5.68215</f>
        <v>5.68215</v>
      </c>
      <c r="L5" s="46">
        <f>SUM(J5+K5)</f>
        <v>27.832149999999999</v>
      </c>
      <c r="M5" s="53">
        <f>H5*0.98-L5</f>
        <v>11.367850000000004</v>
      </c>
    </row>
    <row r="6" spans="1:13" s="52" customFormat="1" ht="50.25" customHeight="1" x14ac:dyDescent="0.25">
      <c r="A6" s="64">
        <v>2</v>
      </c>
      <c r="B6" s="65" t="s">
        <v>56</v>
      </c>
      <c r="C6" s="63" t="s">
        <v>63</v>
      </c>
      <c r="D6" s="63" t="s">
        <v>63</v>
      </c>
      <c r="E6" s="63" t="s">
        <v>64</v>
      </c>
      <c r="F6" s="63" t="s">
        <v>66</v>
      </c>
      <c r="G6" s="64" t="s">
        <v>22</v>
      </c>
      <c r="H6" s="64">
        <v>25</v>
      </c>
      <c r="I6" s="64">
        <v>25</v>
      </c>
      <c r="J6" s="58">
        <v>14.241</v>
      </c>
      <c r="K6" s="54">
        <v>0</v>
      </c>
      <c r="L6" s="46">
        <f t="shared" ref="L6:L32" si="0">SUM(J6+K6)</f>
        <v>14.241</v>
      </c>
      <c r="M6" s="53">
        <f t="shared" ref="M6:M32" si="1">H6*0.98-L6</f>
        <v>10.259</v>
      </c>
    </row>
    <row r="7" spans="1:13" s="52" customFormat="1" ht="48.75" customHeight="1" x14ac:dyDescent="0.25">
      <c r="A7" s="64">
        <v>3</v>
      </c>
      <c r="B7" s="65" t="s">
        <v>14</v>
      </c>
      <c r="C7" s="63" t="s">
        <v>63</v>
      </c>
      <c r="D7" s="63" t="s">
        <v>63</v>
      </c>
      <c r="E7" s="63" t="s">
        <v>64</v>
      </c>
      <c r="F7" s="63" t="s">
        <v>67</v>
      </c>
      <c r="G7" s="64" t="s">
        <v>22</v>
      </c>
      <c r="H7" s="64">
        <v>25</v>
      </c>
      <c r="I7" s="64">
        <v>25</v>
      </c>
      <c r="J7" s="58">
        <v>20.797000000000001</v>
      </c>
      <c r="K7" s="54">
        <v>0</v>
      </c>
      <c r="L7" s="46">
        <f t="shared" si="0"/>
        <v>20.797000000000001</v>
      </c>
      <c r="M7" s="53">
        <f t="shared" si="1"/>
        <v>3.7029999999999994</v>
      </c>
    </row>
    <row r="8" spans="1:13" s="52" customFormat="1" ht="52.5" customHeight="1" x14ac:dyDescent="0.25">
      <c r="A8" s="64">
        <v>4</v>
      </c>
      <c r="B8" s="65" t="s">
        <v>54</v>
      </c>
      <c r="C8" s="63" t="s">
        <v>63</v>
      </c>
      <c r="D8" s="63" t="s">
        <v>63</v>
      </c>
      <c r="E8" s="63" t="s">
        <v>64</v>
      </c>
      <c r="F8" s="63" t="s">
        <v>68</v>
      </c>
      <c r="G8" s="64" t="s">
        <v>22</v>
      </c>
      <c r="H8" s="64">
        <v>16</v>
      </c>
      <c r="I8" s="64">
        <v>16</v>
      </c>
      <c r="J8" s="58">
        <v>8.7810000000000006</v>
      </c>
      <c r="K8" s="54">
        <v>0</v>
      </c>
      <c r="L8" s="46">
        <f t="shared" si="0"/>
        <v>8.7810000000000006</v>
      </c>
      <c r="M8" s="53">
        <f t="shared" si="1"/>
        <v>6.8989999999999991</v>
      </c>
    </row>
    <row r="9" spans="1:13" s="51" customFormat="1" ht="70.5" customHeight="1" x14ac:dyDescent="0.25">
      <c r="A9" s="56">
        <v>5</v>
      </c>
      <c r="B9" s="62" t="s">
        <v>29</v>
      </c>
      <c r="C9" s="63" t="s">
        <v>63</v>
      </c>
      <c r="D9" s="63" t="s">
        <v>63</v>
      </c>
      <c r="E9" s="63" t="s">
        <v>64</v>
      </c>
      <c r="F9" s="63" t="s">
        <v>69</v>
      </c>
      <c r="G9" s="56" t="s">
        <v>25</v>
      </c>
      <c r="H9" s="56">
        <v>40</v>
      </c>
      <c r="I9" s="56">
        <v>40</v>
      </c>
      <c r="J9" s="58">
        <f>3.023+4.95</f>
        <v>7.9730000000000008</v>
      </c>
      <c r="K9" s="54">
        <v>0</v>
      </c>
      <c r="L9" s="46">
        <f t="shared" si="0"/>
        <v>7.9730000000000008</v>
      </c>
      <c r="M9" s="53">
        <f t="shared" si="1"/>
        <v>31.227000000000004</v>
      </c>
    </row>
    <row r="10" spans="1:13" s="51" customFormat="1" ht="68.25" customHeight="1" x14ac:dyDescent="0.25">
      <c r="A10" s="56">
        <v>6</v>
      </c>
      <c r="B10" s="62" t="s">
        <v>30</v>
      </c>
      <c r="C10" s="63" t="s">
        <v>63</v>
      </c>
      <c r="D10" s="63" t="s">
        <v>63</v>
      </c>
      <c r="E10" s="63" t="s">
        <v>64</v>
      </c>
      <c r="F10" s="63" t="s">
        <v>70</v>
      </c>
      <c r="G10" s="56" t="s">
        <v>26</v>
      </c>
      <c r="H10" s="56">
        <v>10</v>
      </c>
      <c r="I10" s="56">
        <v>10</v>
      </c>
      <c r="J10" s="58">
        <v>1.9930000000000001</v>
      </c>
      <c r="K10" s="54">
        <v>0</v>
      </c>
      <c r="L10" s="46">
        <f t="shared" si="0"/>
        <v>1.9930000000000001</v>
      </c>
      <c r="M10" s="53">
        <f t="shared" si="1"/>
        <v>7.8070000000000004</v>
      </c>
    </row>
    <row r="11" spans="1:13" s="51" customFormat="1" ht="45" customHeight="1" x14ac:dyDescent="0.25">
      <c r="A11" s="56">
        <v>7</v>
      </c>
      <c r="B11" s="62" t="s">
        <v>43</v>
      </c>
      <c r="C11" s="63" t="s">
        <v>63</v>
      </c>
      <c r="D11" s="63" t="s">
        <v>71</v>
      </c>
      <c r="E11" s="63" t="s">
        <v>64</v>
      </c>
      <c r="F11" s="63" t="s">
        <v>72</v>
      </c>
      <c r="G11" s="56" t="s">
        <v>24</v>
      </c>
      <c r="H11" s="56">
        <v>25</v>
      </c>
      <c r="I11" s="56">
        <v>25</v>
      </c>
      <c r="J11" s="58">
        <v>12.282</v>
      </c>
      <c r="K11" s="54">
        <v>0</v>
      </c>
      <c r="L11" s="46">
        <f t="shared" si="0"/>
        <v>12.282</v>
      </c>
      <c r="M11" s="53">
        <f t="shared" si="1"/>
        <v>12.218</v>
      </c>
    </row>
    <row r="12" spans="1:13" s="51" customFormat="1" ht="52.5" customHeight="1" x14ac:dyDescent="0.25">
      <c r="A12" s="56">
        <v>8</v>
      </c>
      <c r="B12" s="62" t="s">
        <v>58</v>
      </c>
      <c r="C12" s="63" t="s">
        <v>63</v>
      </c>
      <c r="D12" s="63" t="s">
        <v>71</v>
      </c>
      <c r="E12" s="63" t="s">
        <v>64</v>
      </c>
      <c r="F12" s="63" t="s">
        <v>73</v>
      </c>
      <c r="G12" s="56" t="s">
        <v>25</v>
      </c>
      <c r="H12" s="56">
        <v>16</v>
      </c>
      <c r="I12" s="56">
        <v>16</v>
      </c>
      <c r="J12" s="58">
        <f>23.03+0.324</f>
        <v>23.354000000000003</v>
      </c>
      <c r="K12" s="54">
        <f>0.264+0.8112</f>
        <v>1.0752000000000002</v>
      </c>
      <c r="L12" s="46">
        <f t="shared" si="0"/>
        <v>24.429200000000002</v>
      </c>
      <c r="M12" s="53">
        <f t="shared" si="1"/>
        <v>-8.7492000000000019</v>
      </c>
    </row>
    <row r="13" spans="1:13" s="51" customFormat="1" ht="57.75" customHeight="1" x14ac:dyDescent="0.25">
      <c r="A13" s="56">
        <v>9</v>
      </c>
      <c r="B13" s="62" t="s">
        <v>15</v>
      </c>
      <c r="C13" s="63" t="s">
        <v>63</v>
      </c>
      <c r="D13" s="63" t="s">
        <v>71</v>
      </c>
      <c r="E13" s="63" t="s">
        <v>64</v>
      </c>
      <c r="F13" s="63" t="s">
        <v>74</v>
      </c>
      <c r="G13" s="56" t="s">
        <v>22</v>
      </c>
      <c r="H13" s="56">
        <v>25</v>
      </c>
      <c r="I13" s="56">
        <v>25</v>
      </c>
      <c r="J13" s="58">
        <f>4.823+0.02</f>
        <v>4.843</v>
      </c>
      <c r="K13" s="54">
        <f>0+0.04</f>
        <v>0.04</v>
      </c>
      <c r="L13" s="46">
        <f t="shared" si="0"/>
        <v>4.883</v>
      </c>
      <c r="M13" s="53">
        <f t="shared" si="1"/>
        <v>19.617000000000001</v>
      </c>
    </row>
    <row r="14" spans="1:13" s="51" customFormat="1" ht="53.25" customHeight="1" x14ac:dyDescent="0.25">
      <c r="A14" s="56">
        <v>10</v>
      </c>
      <c r="B14" s="62" t="s">
        <v>17</v>
      </c>
      <c r="C14" s="63" t="s">
        <v>63</v>
      </c>
      <c r="D14" s="63" t="s">
        <v>71</v>
      </c>
      <c r="E14" s="63" t="s">
        <v>64</v>
      </c>
      <c r="F14" s="63" t="s">
        <v>75</v>
      </c>
      <c r="G14" s="56" t="s">
        <v>26</v>
      </c>
      <c r="H14" s="56">
        <v>6.3</v>
      </c>
      <c r="I14" s="56">
        <v>6.3</v>
      </c>
      <c r="J14" s="58">
        <f>2.664+0.084</f>
        <v>2.7480000000000002</v>
      </c>
      <c r="K14" s="54">
        <f>0+0.35322</f>
        <v>0.35321999999999998</v>
      </c>
      <c r="L14" s="46">
        <f t="shared" si="0"/>
        <v>3.1012200000000001</v>
      </c>
      <c r="M14" s="53">
        <f t="shared" si="1"/>
        <v>3.0727799999999994</v>
      </c>
    </row>
    <row r="15" spans="1:13" s="51" customFormat="1" ht="42.75" customHeight="1" x14ac:dyDescent="0.25">
      <c r="A15" s="56">
        <v>11</v>
      </c>
      <c r="B15" s="62" t="s">
        <v>18</v>
      </c>
      <c r="C15" s="63" t="s">
        <v>63</v>
      </c>
      <c r="D15" s="63" t="s">
        <v>71</v>
      </c>
      <c r="E15" s="63" t="s">
        <v>64</v>
      </c>
      <c r="F15" s="63" t="s">
        <v>76</v>
      </c>
      <c r="G15" s="56" t="s">
        <v>26</v>
      </c>
      <c r="H15" s="56">
        <v>6.3</v>
      </c>
      <c r="I15" s="56">
        <v>6.3</v>
      </c>
      <c r="J15" s="58">
        <v>2.6640000000000001</v>
      </c>
      <c r="K15" s="54">
        <v>0</v>
      </c>
      <c r="L15" s="46">
        <f t="shared" si="0"/>
        <v>2.6640000000000001</v>
      </c>
      <c r="M15" s="53">
        <f t="shared" si="1"/>
        <v>3.5099999999999993</v>
      </c>
    </row>
    <row r="16" spans="1:13" s="51" customFormat="1" ht="46.5" customHeight="1" x14ac:dyDescent="0.25">
      <c r="A16" s="56">
        <v>12</v>
      </c>
      <c r="B16" s="65" t="s">
        <v>55</v>
      </c>
      <c r="C16" s="63" t="s">
        <v>63</v>
      </c>
      <c r="D16" s="63" t="s">
        <v>71</v>
      </c>
      <c r="E16" s="63" t="s">
        <v>64</v>
      </c>
      <c r="F16" s="63" t="s">
        <v>77</v>
      </c>
      <c r="G16" s="56" t="s">
        <v>26</v>
      </c>
      <c r="H16" s="56">
        <v>2.5</v>
      </c>
      <c r="I16" s="56">
        <v>2.5</v>
      </c>
      <c r="J16" s="58">
        <f>1.624+0.015</f>
        <v>1.639</v>
      </c>
      <c r="K16" s="54">
        <f>0+0.03+0.015</f>
        <v>4.4999999999999998E-2</v>
      </c>
      <c r="L16" s="46">
        <f t="shared" si="0"/>
        <v>1.6839999999999999</v>
      </c>
      <c r="M16" s="53">
        <f t="shared" si="1"/>
        <v>0.76600000000000024</v>
      </c>
    </row>
    <row r="17" spans="1:13" s="51" customFormat="1" ht="38.25" customHeight="1" x14ac:dyDescent="0.25">
      <c r="A17" s="56">
        <v>13</v>
      </c>
      <c r="B17" s="62" t="s">
        <v>19</v>
      </c>
      <c r="C17" s="63" t="s">
        <v>63</v>
      </c>
      <c r="D17" s="63" t="s">
        <v>71</v>
      </c>
      <c r="E17" s="63" t="s">
        <v>64</v>
      </c>
      <c r="F17" s="63" t="s">
        <v>78</v>
      </c>
      <c r="G17" s="56" t="s">
        <v>26</v>
      </c>
      <c r="H17" s="56">
        <v>2.5</v>
      </c>
      <c r="I17" s="56">
        <v>2.5</v>
      </c>
      <c r="J17" s="58">
        <f>1.876+0.015</f>
        <v>1.8909999999999998</v>
      </c>
      <c r="K17" s="54">
        <f>0+0.01</f>
        <v>0.01</v>
      </c>
      <c r="L17" s="46">
        <f t="shared" si="0"/>
        <v>1.9009999999999998</v>
      </c>
      <c r="M17" s="53">
        <f t="shared" si="1"/>
        <v>0.54900000000000038</v>
      </c>
    </row>
    <row r="18" spans="1:13" s="44" customFormat="1" ht="47.25" customHeight="1" x14ac:dyDescent="0.25">
      <c r="A18" s="56">
        <v>14</v>
      </c>
      <c r="B18" s="62" t="s">
        <v>20</v>
      </c>
      <c r="C18" s="63" t="s">
        <v>63</v>
      </c>
      <c r="D18" s="63" t="s">
        <v>71</v>
      </c>
      <c r="E18" s="63" t="s">
        <v>64</v>
      </c>
      <c r="F18" s="63" t="s">
        <v>79</v>
      </c>
      <c r="G18" s="56" t="s">
        <v>26</v>
      </c>
      <c r="H18" s="56">
        <v>1.6</v>
      </c>
      <c r="I18" s="56">
        <v>1.6</v>
      </c>
      <c r="J18" s="58">
        <v>0.89700000000000002</v>
      </c>
      <c r="K18" s="54">
        <f>0+0.002</f>
        <v>2E-3</v>
      </c>
      <c r="L18" s="46">
        <f t="shared" si="0"/>
        <v>0.89900000000000002</v>
      </c>
      <c r="M18" s="53">
        <f t="shared" si="1"/>
        <v>0.66900000000000004</v>
      </c>
    </row>
    <row r="19" spans="1:13" s="51" customFormat="1" ht="28.5" customHeight="1" x14ac:dyDescent="0.25">
      <c r="A19" s="56">
        <v>15</v>
      </c>
      <c r="B19" s="62" t="s">
        <v>44</v>
      </c>
      <c r="C19" s="63" t="s">
        <v>63</v>
      </c>
      <c r="D19" s="63" t="s">
        <v>71</v>
      </c>
      <c r="E19" s="63" t="s">
        <v>64</v>
      </c>
      <c r="F19" s="63" t="s">
        <v>80</v>
      </c>
      <c r="G19" s="56" t="s">
        <v>26</v>
      </c>
      <c r="H19" s="56">
        <v>1.6</v>
      </c>
      <c r="I19" s="56">
        <v>1.6</v>
      </c>
      <c r="J19" s="58">
        <v>0.95499999999999996</v>
      </c>
      <c r="K19" s="54">
        <f>0+0.045</f>
        <v>4.4999999999999998E-2</v>
      </c>
      <c r="L19" s="46">
        <f t="shared" si="0"/>
        <v>1</v>
      </c>
      <c r="M19" s="53">
        <f t="shared" si="1"/>
        <v>0.56800000000000006</v>
      </c>
    </row>
    <row r="20" spans="1:13" s="51" customFormat="1" ht="44.25" customHeight="1" x14ac:dyDescent="0.25">
      <c r="A20" s="56">
        <v>16</v>
      </c>
      <c r="B20" s="62" t="s">
        <v>28</v>
      </c>
      <c r="C20" s="63" t="s">
        <v>63</v>
      </c>
      <c r="D20" s="63" t="s">
        <v>81</v>
      </c>
      <c r="E20" s="63" t="s">
        <v>64</v>
      </c>
      <c r="F20" s="63" t="s">
        <v>82</v>
      </c>
      <c r="G20" s="56" t="s">
        <v>24</v>
      </c>
      <c r="H20" s="56">
        <v>2.5</v>
      </c>
      <c r="I20" s="56" t="s">
        <v>108</v>
      </c>
      <c r="J20" s="58">
        <f>0.035+0.05</f>
        <v>8.5000000000000006E-2</v>
      </c>
      <c r="K20" s="54">
        <f>0.011+0</f>
        <v>1.0999999999999999E-2</v>
      </c>
      <c r="L20" s="46">
        <f t="shared" si="0"/>
        <v>9.6000000000000002E-2</v>
      </c>
      <c r="M20" s="53">
        <f t="shared" si="1"/>
        <v>2.3540000000000001</v>
      </c>
    </row>
    <row r="21" spans="1:13" s="51" customFormat="1" ht="74.25" customHeight="1" x14ac:dyDescent="0.25">
      <c r="A21" s="56">
        <v>17</v>
      </c>
      <c r="B21" s="62" t="s">
        <v>11</v>
      </c>
      <c r="C21" s="63" t="s">
        <v>63</v>
      </c>
      <c r="D21" s="63" t="s">
        <v>81</v>
      </c>
      <c r="E21" s="63" t="s">
        <v>64</v>
      </c>
      <c r="F21" s="63" t="s">
        <v>83</v>
      </c>
      <c r="G21" s="56" t="s">
        <v>22</v>
      </c>
      <c r="H21" s="56">
        <v>25</v>
      </c>
      <c r="I21" s="56">
        <v>25</v>
      </c>
      <c r="J21" s="58">
        <v>8.9969999999999999</v>
      </c>
      <c r="K21" s="54">
        <f>2.8+0</f>
        <v>2.8</v>
      </c>
      <c r="L21" s="46">
        <f t="shared" si="0"/>
        <v>11.797000000000001</v>
      </c>
      <c r="M21" s="53">
        <f t="shared" si="1"/>
        <v>12.702999999999999</v>
      </c>
    </row>
    <row r="22" spans="1:13" s="51" customFormat="1" ht="44.25" customHeight="1" x14ac:dyDescent="0.25">
      <c r="A22" s="56">
        <v>18</v>
      </c>
      <c r="B22" s="62" t="s">
        <v>12</v>
      </c>
      <c r="C22" s="63" t="s">
        <v>63</v>
      </c>
      <c r="D22" s="63" t="s">
        <v>81</v>
      </c>
      <c r="E22" s="63" t="s">
        <v>64</v>
      </c>
      <c r="F22" s="63" t="s">
        <v>84</v>
      </c>
      <c r="G22" s="56" t="s">
        <v>22</v>
      </c>
      <c r="H22" s="56">
        <v>2.5</v>
      </c>
      <c r="I22" s="56">
        <v>2.5</v>
      </c>
      <c r="J22" s="58">
        <v>0.54</v>
      </c>
      <c r="K22" s="54">
        <v>0</v>
      </c>
      <c r="L22" s="46">
        <f t="shared" si="0"/>
        <v>0.54</v>
      </c>
      <c r="M22" s="53">
        <f t="shared" si="1"/>
        <v>1.9100000000000001</v>
      </c>
    </row>
    <row r="23" spans="1:13" s="51" customFormat="1" ht="49.5" customHeight="1" x14ac:dyDescent="0.25">
      <c r="A23" s="56">
        <v>19</v>
      </c>
      <c r="B23" s="62" t="s">
        <v>52</v>
      </c>
      <c r="C23" s="63" t="s">
        <v>63</v>
      </c>
      <c r="D23" s="63" t="s">
        <v>81</v>
      </c>
      <c r="E23" s="63" t="s">
        <v>64</v>
      </c>
      <c r="F23" s="63" t="s">
        <v>85</v>
      </c>
      <c r="G23" s="56" t="s">
        <v>22</v>
      </c>
      <c r="H23" s="56">
        <v>6.3</v>
      </c>
      <c r="I23" s="56">
        <v>6.3</v>
      </c>
      <c r="J23" s="58">
        <v>2.766</v>
      </c>
      <c r="K23" s="54">
        <v>0</v>
      </c>
      <c r="L23" s="46">
        <f t="shared" si="0"/>
        <v>2.766</v>
      </c>
      <c r="M23" s="53">
        <f t="shared" si="1"/>
        <v>3.4079999999999995</v>
      </c>
    </row>
    <row r="24" spans="1:13" ht="43.5" customHeight="1" x14ac:dyDescent="0.25">
      <c r="A24" s="56">
        <v>20</v>
      </c>
      <c r="B24" s="62" t="s">
        <v>45</v>
      </c>
      <c r="C24" s="63" t="s">
        <v>63</v>
      </c>
      <c r="D24" s="63" t="s">
        <v>81</v>
      </c>
      <c r="E24" s="63" t="s">
        <v>64</v>
      </c>
      <c r="F24" s="63" t="s">
        <v>86</v>
      </c>
      <c r="G24" s="56" t="s">
        <v>22</v>
      </c>
      <c r="H24" s="56">
        <v>25</v>
      </c>
      <c r="I24" s="56">
        <v>25</v>
      </c>
      <c r="J24" s="58">
        <f>15.314+0.061+0.114</f>
        <v>15.489000000000001</v>
      </c>
      <c r="K24" s="54">
        <f>1.88+2.1165</f>
        <v>3.9964999999999997</v>
      </c>
      <c r="L24" s="46">
        <f t="shared" si="0"/>
        <v>19.485500000000002</v>
      </c>
      <c r="M24" s="53">
        <f t="shared" si="1"/>
        <v>5.0144999999999982</v>
      </c>
    </row>
    <row r="25" spans="1:13" s="51" customFormat="1" ht="38.25" customHeight="1" x14ac:dyDescent="0.25">
      <c r="A25" s="56">
        <v>21</v>
      </c>
      <c r="B25" s="62" t="s">
        <v>38</v>
      </c>
      <c r="C25" s="63" t="s">
        <v>87</v>
      </c>
      <c r="D25" s="63" t="s">
        <v>107</v>
      </c>
      <c r="E25" s="63" t="s">
        <v>64</v>
      </c>
      <c r="F25" s="63" t="s">
        <v>88</v>
      </c>
      <c r="G25" s="56" t="s">
        <v>26</v>
      </c>
      <c r="H25" s="56">
        <v>4</v>
      </c>
      <c r="I25" s="56">
        <v>4</v>
      </c>
      <c r="J25" s="58">
        <f>2.16+0.015</f>
        <v>2.1750000000000003</v>
      </c>
      <c r="K25" s="54">
        <f>0.3+0.207</f>
        <v>0.50700000000000001</v>
      </c>
      <c r="L25" s="46">
        <f t="shared" si="0"/>
        <v>2.6820000000000004</v>
      </c>
      <c r="M25" s="53">
        <f t="shared" si="1"/>
        <v>1.2379999999999995</v>
      </c>
    </row>
    <row r="26" spans="1:13" s="39" customFormat="1" ht="35.25" customHeight="1" x14ac:dyDescent="0.25">
      <c r="A26" s="56">
        <v>22</v>
      </c>
      <c r="B26" s="62" t="s">
        <v>39</v>
      </c>
      <c r="C26" s="63" t="s">
        <v>87</v>
      </c>
      <c r="D26" s="63" t="s">
        <v>107</v>
      </c>
      <c r="E26" s="63" t="s">
        <v>64</v>
      </c>
      <c r="F26" s="63" t="s">
        <v>89</v>
      </c>
      <c r="G26" s="56" t="s">
        <v>27</v>
      </c>
      <c r="H26" s="56">
        <v>10</v>
      </c>
      <c r="I26" s="56">
        <v>10</v>
      </c>
      <c r="J26" s="58">
        <f>7.2+0.1822</f>
        <v>7.3822000000000001</v>
      </c>
      <c r="K26" s="54">
        <f>1.654+0.9863</f>
        <v>2.6402999999999999</v>
      </c>
      <c r="L26" s="46">
        <f t="shared" si="0"/>
        <v>10.022500000000001</v>
      </c>
      <c r="M26" s="53">
        <f t="shared" si="1"/>
        <v>-0.22250000000000014</v>
      </c>
    </row>
    <row r="27" spans="1:13" s="51" customFormat="1" ht="39" customHeight="1" x14ac:dyDescent="0.25">
      <c r="A27" s="56">
        <v>23</v>
      </c>
      <c r="B27" s="62" t="s">
        <v>40</v>
      </c>
      <c r="C27" s="63" t="s">
        <v>87</v>
      </c>
      <c r="D27" s="63" t="s">
        <v>107</v>
      </c>
      <c r="E27" s="63" t="s">
        <v>64</v>
      </c>
      <c r="F27" s="63" t="s">
        <v>90</v>
      </c>
      <c r="G27" s="56" t="s">
        <v>27</v>
      </c>
      <c r="H27" s="56">
        <v>2.5</v>
      </c>
      <c r="I27" s="56">
        <v>2.5</v>
      </c>
      <c r="J27" s="58">
        <v>0.55200000000000005</v>
      </c>
      <c r="K27" s="54">
        <v>0</v>
      </c>
      <c r="L27" s="46">
        <f t="shared" si="0"/>
        <v>0.55200000000000005</v>
      </c>
      <c r="M27" s="53">
        <f t="shared" si="1"/>
        <v>1.8980000000000001</v>
      </c>
    </row>
    <row r="28" spans="1:13" s="51" customFormat="1" ht="44.25" customHeight="1" x14ac:dyDescent="0.25">
      <c r="A28" s="56">
        <v>24</v>
      </c>
      <c r="B28" s="62" t="s">
        <v>41</v>
      </c>
      <c r="C28" s="63" t="s">
        <v>87</v>
      </c>
      <c r="D28" s="63" t="s">
        <v>107</v>
      </c>
      <c r="E28" s="63" t="s">
        <v>64</v>
      </c>
      <c r="F28" s="63" t="s">
        <v>91</v>
      </c>
      <c r="G28" s="56" t="s">
        <v>26</v>
      </c>
      <c r="H28" s="56">
        <v>6.3</v>
      </c>
      <c r="I28" s="56">
        <v>6.3</v>
      </c>
      <c r="J28" s="58">
        <v>0.99</v>
      </c>
      <c r="K28" s="54">
        <f>0+0.026</f>
        <v>2.5999999999999999E-2</v>
      </c>
      <c r="L28" s="46">
        <f t="shared" si="0"/>
        <v>1.016</v>
      </c>
      <c r="M28" s="53">
        <f t="shared" si="1"/>
        <v>5.1579999999999995</v>
      </c>
    </row>
    <row r="29" spans="1:13" ht="43.5" customHeight="1" x14ac:dyDescent="0.25">
      <c r="A29" s="56">
        <v>25</v>
      </c>
      <c r="B29" s="62" t="s">
        <v>16</v>
      </c>
      <c r="C29" s="63" t="s">
        <v>63</v>
      </c>
      <c r="D29" s="63" t="s">
        <v>92</v>
      </c>
      <c r="E29" s="63" t="s">
        <v>64</v>
      </c>
      <c r="F29" s="63" t="s">
        <v>93</v>
      </c>
      <c r="G29" s="56" t="s">
        <v>42</v>
      </c>
      <c r="H29" s="56">
        <v>16</v>
      </c>
      <c r="I29" s="56">
        <v>16</v>
      </c>
      <c r="J29" s="58">
        <f>4.49+0.116</f>
        <v>4.6059999999999999</v>
      </c>
      <c r="K29" s="54">
        <f>0.1078+0.61557</f>
        <v>0.72336999999999996</v>
      </c>
      <c r="L29" s="46">
        <f t="shared" si="0"/>
        <v>5.3293699999999999</v>
      </c>
      <c r="M29" s="53">
        <f t="shared" si="1"/>
        <v>10.350629999999999</v>
      </c>
    </row>
    <row r="30" spans="1:13" s="51" customFormat="1" ht="44.25" customHeight="1" x14ac:dyDescent="0.25">
      <c r="A30" s="56">
        <v>26</v>
      </c>
      <c r="B30" s="62" t="s">
        <v>9</v>
      </c>
      <c r="C30" s="63" t="s">
        <v>63</v>
      </c>
      <c r="D30" s="63" t="s">
        <v>94</v>
      </c>
      <c r="E30" s="63" t="s">
        <v>64</v>
      </c>
      <c r="F30" s="63" t="s">
        <v>95</v>
      </c>
      <c r="G30" s="56" t="s">
        <v>22</v>
      </c>
      <c r="H30" s="56">
        <v>2.5</v>
      </c>
      <c r="I30" s="56">
        <v>2.5</v>
      </c>
      <c r="J30" s="58">
        <f>0.529+0.005</f>
        <v>0.53400000000000003</v>
      </c>
      <c r="K30" s="54">
        <f>0+0.1403</f>
        <v>0.14030000000000001</v>
      </c>
      <c r="L30" s="46">
        <f t="shared" si="0"/>
        <v>0.67430000000000001</v>
      </c>
      <c r="M30" s="53">
        <f t="shared" si="1"/>
        <v>1.7757000000000001</v>
      </c>
    </row>
    <row r="31" spans="1:13" ht="45" customHeight="1" x14ac:dyDescent="0.25">
      <c r="A31" s="56">
        <v>27</v>
      </c>
      <c r="B31" s="66" t="s">
        <v>59</v>
      </c>
      <c r="C31" s="63" t="s">
        <v>63</v>
      </c>
      <c r="D31" s="63" t="s">
        <v>107</v>
      </c>
      <c r="E31" s="63" t="s">
        <v>64</v>
      </c>
      <c r="F31" s="63" t="s">
        <v>96</v>
      </c>
      <c r="G31" s="57" t="s">
        <v>27</v>
      </c>
      <c r="H31" s="57">
        <v>6.3</v>
      </c>
      <c r="I31" s="57">
        <v>6.3</v>
      </c>
      <c r="J31" s="67">
        <v>1.1870000000000001</v>
      </c>
      <c r="K31" s="54">
        <f>0+1.4379</f>
        <v>1.4379</v>
      </c>
      <c r="L31" s="46">
        <f t="shared" si="0"/>
        <v>2.6249000000000002</v>
      </c>
      <c r="M31" s="53">
        <f t="shared" si="1"/>
        <v>3.5490999999999993</v>
      </c>
    </row>
    <row r="32" spans="1:13" ht="45" customHeight="1" x14ac:dyDescent="0.25">
      <c r="A32" s="56">
        <v>28</v>
      </c>
      <c r="B32" s="62" t="s">
        <v>104</v>
      </c>
      <c r="C32" s="63" t="s">
        <v>63</v>
      </c>
      <c r="D32" s="63" t="s">
        <v>63</v>
      </c>
      <c r="E32" s="63" t="s">
        <v>64</v>
      </c>
      <c r="F32" s="63" t="s">
        <v>105</v>
      </c>
      <c r="G32" s="56" t="s">
        <v>26</v>
      </c>
      <c r="H32" s="56">
        <v>2.5</v>
      </c>
      <c r="I32" s="56">
        <v>2.5</v>
      </c>
      <c r="J32" s="58">
        <f>0.779+0.026</f>
        <v>0.80500000000000005</v>
      </c>
      <c r="K32" s="54">
        <f>0.519</f>
        <v>0.51900000000000002</v>
      </c>
      <c r="L32" s="46">
        <f t="shared" si="0"/>
        <v>1.3240000000000001</v>
      </c>
      <c r="M32" s="53">
        <f t="shared" si="1"/>
        <v>1.1260000000000001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68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80" t="s">
        <v>106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69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2023-04-04T12:36:17Z</dcterms:modified>
</cp:coreProperties>
</file>